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B348948-AA1F-4770-8389-CD904D4B02F3}" xr6:coauthVersionLast="47" xr6:coauthVersionMax="47" xr10:uidLastSave="{00000000-0000-0000-0000-000000000000}"/>
  <bookViews>
    <workbookView xWindow="-120" yWindow="-120" windowWidth="24240" windowHeight="13020" firstSheet="2" activeTab="2" xr2:uid="{00000000-000D-0000-FFFF-FFFF00000000}"/>
  </bookViews>
  <sheets>
    <sheet name="THÁNG 72024" sheetId="1" r:id="rId1"/>
    <sheet name="THÁNG 62024" sheetId="2" r:id="rId2"/>
    <sheet name="THÁNG 52024" sheetId="3" r:id="rId3"/>
    <sheet name="THÁNG 42024" sheetId="4" r:id="rId4"/>
    <sheet name="THÁNG 32024" sheetId="5" r:id="rId5"/>
    <sheet name="THÁNG 22024" sheetId="6" r:id="rId6"/>
    <sheet name="THÁNG 12024" sheetId="7" r:id="rId7"/>
  </sheets>
  <calcPr calcId="181029"/>
</workbook>
</file>

<file path=xl/calcChain.xml><?xml version="1.0" encoding="utf-8"?>
<calcChain xmlns="http://schemas.openxmlformats.org/spreadsheetml/2006/main">
  <c r="L217" i="2" l="1"/>
  <c r="M216" i="2"/>
  <c r="M217" i="2" s="1"/>
  <c r="K216" i="2"/>
  <c r="K215" i="2"/>
  <c r="K217" i="2" s="1"/>
  <c r="I209" i="2"/>
  <c r="D196" i="2"/>
  <c r="G196" i="2" s="1"/>
  <c r="I196" i="2" s="1"/>
  <c r="I203" i="2" s="1"/>
  <c r="L207" i="2" s="1"/>
  <c r="J194" i="2"/>
  <c r="G194" i="2"/>
  <c r="I194" i="2" s="1"/>
  <c r="I202" i="2" s="1"/>
  <c r="D194" i="2"/>
  <c r="J193" i="2"/>
  <c r="G193" i="2"/>
  <c r="I193" i="2" s="1"/>
  <c r="D193" i="2"/>
  <c r="J192" i="2"/>
  <c r="G192" i="2"/>
  <c r="I192" i="2" s="1"/>
  <c r="D192" i="2"/>
  <c r="J191" i="2"/>
  <c r="G191" i="2"/>
  <c r="I191" i="2" s="1"/>
  <c r="D191" i="2"/>
  <c r="J190" i="2"/>
  <c r="G190" i="2"/>
  <c r="I190" i="2" s="1"/>
  <c r="D190" i="2"/>
  <c r="J189" i="2"/>
  <c r="G189" i="2"/>
  <c r="I189" i="2" s="1"/>
  <c r="D189" i="2"/>
  <c r="J188" i="2"/>
  <c r="G188" i="2"/>
  <c r="I188" i="2" s="1"/>
  <c r="D188" i="2"/>
  <c r="J187" i="2"/>
  <c r="D187" i="2"/>
  <c r="G187" i="2" s="1"/>
  <c r="I187" i="2" s="1"/>
  <c r="J186" i="2"/>
  <c r="G186" i="2"/>
  <c r="I186" i="2" s="1"/>
  <c r="D186" i="2"/>
  <c r="J185" i="2"/>
  <c r="G185" i="2"/>
  <c r="I185" i="2" s="1"/>
  <c r="D185" i="2"/>
  <c r="J184" i="2"/>
  <c r="D184" i="2"/>
  <c r="G184" i="2" s="1"/>
  <c r="I184" i="2" s="1"/>
  <c r="J183" i="2"/>
  <c r="G183" i="2"/>
  <c r="I183" i="2" s="1"/>
  <c r="D183" i="2"/>
  <c r="J182" i="2"/>
  <c r="G182" i="2"/>
  <c r="I182" i="2" s="1"/>
  <c r="D182" i="2"/>
  <c r="J181" i="2"/>
  <c r="D181" i="2"/>
  <c r="G181" i="2" s="1"/>
  <c r="I181" i="2" s="1"/>
  <c r="J180" i="2"/>
  <c r="G180" i="2"/>
  <c r="I180" i="2" s="1"/>
  <c r="D180" i="2"/>
  <c r="J179" i="2"/>
  <c r="D179" i="2"/>
  <c r="G179" i="2" s="1"/>
  <c r="I179" i="2" s="1"/>
  <c r="J178" i="2"/>
  <c r="D178" i="2"/>
  <c r="G178" i="2" s="1"/>
  <c r="I178" i="2" s="1"/>
  <c r="J177" i="2"/>
  <c r="G177" i="2"/>
  <c r="I177" i="2" s="1"/>
  <c r="D177" i="2"/>
  <c r="J176" i="2"/>
  <c r="D176" i="2"/>
  <c r="G176" i="2" s="1"/>
  <c r="I176" i="2" s="1"/>
  <c r="J175" i="2"/>
  <c r="D175" i="2"/>
  <c r="G175" i="2" s="1"/>
  <c r="I175" i="2" s="1"/>
  <c r="J174" i="2"/>
  <c r="G174" i="2"/>
  <c r="I174" i="2" s="1"/>
  <c r="D174" i="2"/>
  <c r="J173" i="2"/>
  <c r="D173" i="2"/>
  <c r="G173" i="2" s="1"/>
  <c r="I173" i="2" s="1"/>
  <c r="J172" i="2"/>
  <c r="D172" i="2"/>
  <c r="G172" i="2" s="1"/>
  <c r="I172" i="2" s="1"/>
  <c r="V171" i="2"/>
  <c r="S171" i="2"/>
  <c r="J171" i="2"/>
  <c r="G171" i="2"/>
  <c r="I171" i="2" s="1"/>
  <c r="D171" i="2"/>
  <c r="U170" i="2"/>
  <c r="J170" i="2"/>
  <c r="D170" i="2"/>
  <c r="G170" i="2" s="1"/>
  <c r="I170" i="2" s="1"/>
  <c r="U169" i="2"/>
  <c r="J169" i="2"/>
  <c r="D169" i="2"/>
  <c r="G169" i="2" s="1"/>
  <c r="I169" i="2" s="1"/>
  <c r="U168" i="2"/>
  <c r="J168" i="2"/>
  <c r="D168" i="2"/>
  <c r="G168" i="2" s="1"/>
  <c r="I168" i="2" s="1"/>
  <c r="U167" i="2"/>
  <c r="J167" i="2"/>
  <c r="D167" i="2"/>
  <c r="G167" i="2" s="1"/>
  <c r="I167" i="2" s="1"/>
  <c r="U166" i="2"/>
  <c r="U165" i="2"/>
  <c r="G165" i="2"/>
  <c r="I165" i="2" s="1"/>
  <c r="D165" i="2"/>
  <c r="J164" i="2"/>
  <c r="D164" i="2"/>
  <c r="G164" i="2" s="1"/>
  <c r="I164" i="2" s="1"/>
  <c r="J163" i="2"/>
  <c r="G163" i="2"/>
  <c r="I163" i="2" s="1"/>
  <c r="D163" i="2"/>
  <c r="T162" i="2"/>
  <c r="J162" i="2"/>
  <c r="G162" i="2"/>
  <c r="I162" i="2" s="1"/>
  <c r="D162" i="2"/>
  <c r="J161" i="2"/>
  <c r="D161" i="2"/>
  <c r="G161" i="2" s="1"/>
  <c r="I161" i="2" s="1"/>
  <c r="T160" i="2"/>
  <c r="J160" i="2"/>
  <c r="I160" i="2"/>
  <c r="G160" i="2"/>
  <c r="D160" i="2"/>
  <c r="T159" i="2"/>
  <c r="J159" i="2"/>
  <c r="I159" i="2"/>
  <c r="G159" i="2"/>
  <c r="D159" i="2"/>
  <c r="J158" i="2"/>
  <c r="D158" i="2"/>
  <c r="G158" i="2" s="1"/>
  <c r="I158" i="2" s="1"/>
  <c r="T157" i="2"/>
  <c r="J157" i="2"/>
  <c r="I157" i="2"/>
  <c r="G157" i="2"/>
  <c r="D157" i="2"/>
  <c r="Q156" i="2"/>
  <c r="D156" i="2"/>
  <c r="G156" i="2" s="1"/>
  <c r="I156" i="2" s="1"/>
  <c r="T155" i="2"/>
  <c r="J155" i="2"/>
  <c r="D155" i="2"/>
  <c r="G155" i="2" s="1"/>
  <c r="I155" i="2" s="1"/>
  <c r="J154" i="2"/>
  <c r="D154" i="2"/>
  <c r="G154" i="2" s="1"/>
  <c r="I154" i="2" s="1"/>
  <c r="T153" i="2"/>
  <c r="T171" i="2" s="1"/>
  <c r="J153" i="2"/>
  <c r="D153" i="2"/>
  <c r="G153" i="2" s="1"/>
  <c r="I153" i="2" s="1"/>
  <c r="T152" i="2"/>
  <c r="J152" i="2"/>
  <c r="D152" i="2"/>
  <c r="G152" i="2" s="1"/>
  <c r="I152" i="2" s="1"/>
  <c r="J151" i="2"/>
  <c r="G151" i="2"/>
  <c r="I151" i="2" s="1"/>
  <c r="D151" i="2"/>
  <c r="Q150" i="2"/>
  <c r="J150" i="2"/>
  <c r="G150" i="2"/>
  <c r="I150" i="2" s="1"/>
  <c r="D150" i="2"/>
  <c r="T149" i="2"/>
  <c r="J149" i="2"/>
  <c r="D149" i="2"/>
  <c r="G149" i="2" s="1"/>
  <c r="I149" i="2" s="1"/>
  <c r="T148" i="2"/>
  <c r="J148" i="2"/>
  <c r="D148" i="2"/>
  <c r="G148" i="2" s="1"/>
  <c r="I148" i="2" s="1"/>
  <c r="Q147" i="2"/>
  <c r="U147" i="2" s="1"/>
  <c r="J147" i="2"/>
  <c r="D147" i="2"/>
  <c r="G147" i="2" s="1"/>
  <c r="I147" i="2" s="1"/>
  <c r="S146" i="2"/>
  <c r="Q146" i="2"/>
  <c r="J146" i="2"/>
  <c r="D146" i="2"/>
  <c r="G146" i="2" s="1"/>
  <c r="I146" i="2" s="1"/>
  <c r="J140" i="2"/>
  <c r="V134" i="2"/>
  <c r="U134" i="2"/>
  <c r="T134" i="2"/>
  <c r="R134" i="2"/>
  <c r="O134" i="2"/>
  <c r="J141" i="2" s="1"/>
  <c r="L134" i="2"/>
  <c r="I208" i="2" s="1"/>
  <c r="K133" i="2"/>
  <c r="P133" i="2" s="1"/>
  <c r="J133" i="2"/>
  <c r="I132" i="2"/>
  <c r="J132" i="2" s="1"/>
  <c r="K132" i="2" s="1"/>
  <c r="P132" i="2" s="1"/>
  <c r="J131" i="2"/>
  <c r="I131" i="2"/>
  <c r="J130" i="2"/>
  <c r="K130" i="2" s="1"/>
  <c r="P130" i="2" s="1"/>
  <c r="I130" i="2"/>
  <c r="I129" i="2"/>
  <c r="J129" i="2" s="1"/>
  <c r="K129" i="2" s="1"/>
  <c r="M129" i="2" s="1"/>
  <c r="I128" i="2"/>
  <c r="J128" i="2" s="1"/>
  <c r="K128" i="2" s="1"/>
  <c r="K127" i="2"/>
  <c r="J127" i="2"/>
  <c r="I127" i="2"/>
  <c r="I126" i="2"/>
  <c r="J126" i="2" s="1"/>
  <c r="I125" i="2"/>
  <c r="J125" i="2" s="1"/>
  <c r="J124" i="2"/>
  <c r="I124" i="2"/>
  <c r="I123" i="2"/>
  <c r="J123" i="2" s="1"/>
  <c r="K123" i="2" s="1"/>
  <c r="P123" i="2" s="1"/>
  <c r="J122" i="2"/>
  <c r="K122" i="2" s="1"/>
  <c r="P122" i="2" s="1"/>
  <c r="I122" i="2"/>
  <c r="I121" i="2"/>
  <c r="J121" i="2" s="1"/>
  <c r="J120" i="2"/>
  <c r="K120" i="2" s="1"/>
  <c r="P120" i="2" s="1"/>
  <c r="I120" i="2"/>
  <c r="I119" i="2"/>
  <c r="J119" i="2" s="1"/>
  <c r="K119" i="2" s="1"/>
  <c r="P119" i="2" s="1"/>
  <c r="J118" i="2"/>
  <c r="I118" i="2"/>
  <c r="I117" i="2"/>
  <c r="J117" i="2" s="1"/>
  <c r="K117" i="2" s="1"/>
  <c r="I116" i="2"/>
  <c r="J116" i="2" s="1"/>
  <c r="K116" i="2" s="1"/>
  <c r="I115" i="2"/>
  <c r="J115" i="2" s="1"/>
  <c r="K115" i="2" s="1"/>
  <c r="M114" i="2"/>
  <c r="I114" i="2"/>
  <c r="J114" i="2" s="1"/>
  <c r="K114" i="2" s="1"/>
  <c r="I113" i="2"/>
  <c r="J113" i="2" s="1"/>
  <c r="I112" i="2"/>
  <c r="J112" i="2" s="1"/>
  <c r="M111" i="2"/>
  <c r="I111" i="2"/>
  <c r="J111" i="2" s="1"/>
  <c r="K111" i="2" s="1"/>
  <c r="I110" i="2"/>
  <c r="J110" i="2" s="1"/>
  <c r="K110" i="2" s="1"/>
  <c r="I109" i="2"/>
  <c r="J109" i="2" s="1"/>
  <c r="K108" i="2"/>
  <c r="P108" i="2" s="1"/>
  <c r="R164" i="2" s="1"/>
  <c r="U164" i="2" s="1"/>
  <c r="J108" i="2"/>
  <c r="I108" i="2"/>
  <c r="J107" i="2"/>
  <c r="K107" i="2" s="1"/>
  <c r="P107" i="2" s="1"/>
  <c r="I107" i="2"/>
  <c r="I106" i="2"/>
  <c r="J106" i="2" s="1"/>
  <c r="I105" i="2"/>
  <c r="J105" i="2" s="1"/>
  <c r="K105" i="2" s="1"/>
  <c r="P105" i="2" s="1"/>
  <c r="I104" i="2"/>
  <c r="J104" i="2" s="1"/>
  <c r="K104" i="2" s="1"/>
  <c r="P104" i="2" s="1"/>
  <c r="J103" i="2"/>
  <c r="I103" i="2"/>
  <c r="I102" i="2"/>
  <c r="J102" i="2" s="1"/>
  <c r="K102" i="2" s="1"/>
  <c r="P102" i="2" s="1"/>
  <c r="I101" i="2"/>
  <c r="J101" i="2" s="1"/>
  <c r="J100" i="2"/>
  <c r="I100" i="2"/>
  <c r="I99" i="2"/>
  <c r="J99" i="2" s="1"/>
  <c r="I98" i="2"/>
  <c r="J98" i="2" s="1"/>
  <c r="I97" i="2"/>
  <c r="J97" i="2" s="1"/>
  <c r="K97" i="2" s="1"/>
  <c r="P97" i="2" s="1"/>
  <c r="I96" i="2"/>
  <c r="J96" i="2" s="1"/>
  <c r="K96" i="2" s="1"/>
  <c r="P96" i="2" s="1"/>
  <c r="I95" i="2"/>
  <c r="J95" i="2" s="1"/>
  <c r="K95" i="2" s="1"/>
  <c r="P95" i="2" s="1"/>
  <c r="R160" i="2" s="1"/>
  <c r="U160" i="2" s="1"/>
  <c r="I94" i="2"/>
  <c r="J94" i="2" s="1"/>
  <c r="K93" i="2"/>
  <c r="P93" i="2" s="1"/>
  <c r="J93" i="2"/>
  <c r="I93" i="2"/>
  <c r="I92" i="2"/>
  <c r="J92" i="2" s="1"/>
  <c r="I91" i="2"/>
  <c r="J91" i="2" s="1"/>
  <c r="I90" i="2"/>
  <c r="J90" i="2" s="1"/>
  <c r="I89" i="2"/>
  <c r="J89" i="2" s="1"/>
  <c r="I88" i="2"/>
  <c r="J88" i="2" s="1"/>
  <c r="I87" i="2"/>
  <c r="J87" i="2" s="1"/>
  <c r="K87" i="2" s="1"/>
  <c r="P87" i="2" s="1"/>
  <c r="I86" i="2"/>
  <c r="J86" i="2" s="1"/>
  <c r="M85" i="2"/>
  <c r="J85" i="2"/>
  <c r="K85" i="2" s="1"/>
  <c r="P85" i="2" s="1"/>
  <c r="I85" i="2"/>
  <c r="I84" i="2"/>
  <c r="J84" i="2" s="1"/>
  <c r="K84" i="2" s="1"/>
  <c r="P84" i="2" s="1"/>
  <c r="J83" i="2"/>
  <c r="K83" i="2" s="1"/>
  <c r="P83" i="2" s="1"/>
  <c r="I83" i="2"/>
  <c r="I82" i="2"/>
  <c r="J82" i="2" s="1"/>
  <c r="J81" i="2"/>
  <c r="I81" i="2"/>
  <c r="I80" i="2"/>
  <c r="J80" i="2" s="1"/>
  <c r="I79" i="2"/>
  <c r="J79" i="2" s="1"/>
  <c r="I78" i="2"/>
  <c r="J78" i="2" s="1"/>
  <c r="K78" i="2" s="1"/>
  <c r="P78" i="2" s="1"/>
  <c r="J77" i="2"/>
  <c r="K77" i="2" s="1"/>
  <c r="P77" i="2" s="1"/>
  <c r="I77" i="2"/>
  <c r="J76" i="2"/>
  <c r="K76" i="2" s="1"/>
  <c r="P76" i="2" s="1"/>
  <c r="I75" i="2"/>
  <c r="D166" i="2" s="1"/>
  <c r="G166" i="2" s="1"/>
  <c r="I166" i="2" s="1"/>
  <c r="I201" i="2" s="1"/>
  <c r="I74" i="2"/>
  <c r="J74" i="2" s="1"/>
  <c r="K74" i="2" s="1"/>
  <c r="P74" i="2" s="1"/>
  <c r="J71" i="2"/>
  <c r="K71" i="2" s="1"/>
  <c r="P71" i="2" s="1"/>
  <c r="I70" i="2"/>
  <c r="J70" i="2" s="1"/>
  <c r="I69" i="2"/>
  <c r="J69" i="2" s="1"/>
  <c r="J68" i="2"/>
  <c r="I68" i="2"/>
  <c r="I67" i="2"/>
  <c r="J67" i="2" s="1"/>
  <c r="K67" i="2" s="1"/>
  <c r="P67" i="2" s="1"/>
  <c r="I66" i="2"/>
  <c r="J66" i="2" s="1"/>
  <c r="I65" i="2"/>
  <c r="J65" i="2" s="1"/>
  <c r="K65" i="2" s="1"/>
  <c r="P65" i="2" s="1"/>
  <c r="J64" i="2"/>
  <c r="I64" i="2"/>
  <c r="J63" i="2"/>
  <c r="I63" i="2"/>
  <c r="I62" i="2"/>
  <c r="J62" i="2" s="1"/>
  <c r="J61" i="2"/>
  <c r="I61" i="2"/>
  <c r="I60" i="2"/>
  <c r="J60" i="2" s="1"/>
  <c r="K59" i="2" s="1"/>
  <c r="J59" i="2"/>
  <c r="I59" i="2"/>
  <c r="I58" i="2"/>
  <c r="J58" i="2" s="1"/>
  <c r="K58" i="2" s="1"/>
  <c r="P58" i="2" s="1"/>
  <c r="I57" i="2"/>
  <c r="J57" i="2" s="1"/>
  <c r="M56" i="2"/>
  <c r="J56" i="2"/>
  <c r="K56" i="2" s="1"/>
  <c r="P56" i="2" s="1"/>
  <c r="I56" i="2"/>
  <c r="I55" i="2"/>
  <c r="J55" i="2" s="1"/>
  <c r="K55" i="2" s="1"/>
  <c r="P55" i="2" s="1"/>
  <c r="I54" i="2"/>
  <c r="J54" i="2" s="1"/>
  <c r="K54" i="2" s="1"/>
  <c r="P54" i="2" s="1"/>
  <c r="J53" i="2"/>
  <c r="K53" i="2" s="1"/>
  <c r="P53" i="2" s="1"/>
  <c r="I53" i="2"/>
  <c r="I52" i="2"/>
  <c r="J52" i="2" s="1"/>
  <c r="K52" i="2" s="1"/>
  <c r="P52" i="2" s="1"/>
  <c r="I51" i="2"/>
  <c r="J51" i="2" s="1"/>
  <c r="K51" i="2" s="1"/>
  <c r="P51" i="2" s="1"/>
  <c r="R154" i="2" s="1"/>
  <c r="U154" i="2" s="1"/>
  <c r="J50" i="2"/>
  <c r="I50" i="2"/>
  <c r="J49" i="2"/>
  <c r="I49" i="2"/>
  <c r="I48" i="2"/>
  <c r="J48" i="2" s="1"/>
  <c r="K48" i="2" s="1"/>
  <c r="P48" i="2" s="1"/>
  <c r="I47" i="2"/>
  <c r="J47" i="2" s="1"/>
  <c r="K47" i="2" s="1"/>
  <c r="P47" i="2" s="1"/>
  <c r="J46" i="2"/>
  <c r="K46" i="2" s="1"/>
  <c r="P46" i="2" s="1"/>
  <c r="I46" i="2"/>
  <c r="I45" i="2"/>
  <c r="J45" i="2" s="1"/>
  <c r="K45" i="2" s="1"/>
  <c r="P45" i="2" s="1"/>
  <c r="I44" i="2"/>
  <c r="J44" i="2" s="1"/>
  <c r="K44" i="2" s="1"/>
  <c r="P44" i="2" s="1"/>
  <c r="J43" i="2"/>
  <c r="I43" i="2"/>
  <c r="J42" i="2"/>
  <c r="I42" i="2"/>
  <c r="I41" i="2"/>
  <c r="J41" i="2" s="1"/>
  <c r="I40" i="2"/>
  <c r="J40" i="2" s="1"/>
  <c r="K40" i="2" s="1"/>
  <c r="P40" i="2" s="1"/>
  <c r="J39" i="2"/>
  <c r="I39" i="2"/>
  <c r="J38" i="2"/>
  <c r="I38" i="2"/>
  <c r="I37" i="2"/>
  <c r="J37" i="2" s="1"/>
  <c r="J36" i="2"/>
  <c r="I36" i="2"/>
  <c r="K35" i="2"/>
  <c r="P35" i="2" s="1"/>
  <c r="J35" i="2"/>
  <c r="I35" i="2"/>
  <c r="I34" i="2"/>
  <c r="J34" i="2" s="1"/>
  <c r="K34" i="2" s="1"/>
  <c r="P34" i="2" s="1"/>
  <c r="K33" i="2"/>
  <c r="P33" i="2" s="1"/>
  <c r="J33" i="2"/>
  <c r="I33" i="2"/>
  <c r="K32" i="2"/>
  <c r="P32" i="2" s="1"/>
  <c r="J32" i="2"/>
  <c r="I32" i="2"/>
  <c r="I31" i="2"/>
  <c r="J31" i="2" s="1"/>
  <c r="K31" i="2" s="1"/>
  <c r="P31" i="2" s="1"/>
  <c r="K30" i="2"/>
  <c r="P30" i="2" s="1"/>
  <c r="J30" i="2"/>
  <c r="I30" i="2"/>
  <c r="I29" i="2"/>
  <c r="J29" i="2" s="1"/>
  <c r="J28" i="2"/>
  <c r="I28" i="2"/>
  <c r="I27" i="2"/>
  <c r="J27" i="2" s="1"/>
  <c r="K27" i="2" s="1"/>
  <c r="P27" i="2" s="1"/>
  <c r="J26" i="2"/>
  <c r="I26" i="2"/>
  <c r="I25" i="2"/>
  <c r="J25" i="2" s="1"/>
  <c r="K25" i="2" s="1"/>
  <c r="P25" i="2" s="1"/>
  <c r="R150" i="2" s="1"/>
  <c r="J24" i="2"/>
  <c r="I24" i="2"/>
  <c r="M23" i="2"/>
  <c r="J23" i="2"/>
  <c r="K23" i="2" s="1"/>
  <c r="P23" i="2" s="1"/>
  <c r="I23" i="2"/>
  <c r="I22" i="2"/>
  <c r="J22" i="2" s="1"/>
  <c r="I21" i="2"/>
  <c r="J21" i="2" s="1"/>
  <c r="J20" i="2"/>
  <c r="J138" i="2" s="1"/>
  <c r="I20" i="2"/>
  <c r="I19" i="2"/>
  <c r="J19" i="2" s="1"/>
  <c r="I18" i="2"/>
  <c r="J18" i="2" s="1"/>
  <c r="K18" i="2" s="1"/>
  <c r="P18" i="2" s="1"/>
  <c r="J17" i="2"/>
  <c r="I17" i="2"/>
  <c r="I16" i="2"/>
  <c r="J16" i="2" s="1"/>
  <c r="J15" i="2"/>
  <c r="I15" i="2"/>
  <c r="I14" i="2"/>
  <c r="J14" i="2" s="1"/>
  <c r="I13" i="2"/>
  <c r="J13" i="2" s="1"/>
  <c r="J12" i="2"/>
  <c r="I12" i="2"/>
  <c r="I11" i="2"/>
  <c r="J11" i="2" s="1"/>
  <c r="I10" i="2"/>
  <c r="J10" i="2" s="1"/>
  <c r="I9" i="2"/>
  <c r="J9" i="2" s="1"/>
  <c r="M8" i="2"/>
  <c r="J8" i="2"/>
  <c r="K8" i="2" s="1"/>
  <c r="P8" i="2" s="1"/>
  <c r="I8" i="2"/>
  <c r="M7" i="2"/>
  <c r="J7" i="2"/>
  <c r="K7" i="2" s="1"/>
  <c r="P7" i="2" s="1"/>
  <c r="I7" i="2"/>
  <c r="M6" i="2"/>
  <c r="K6" i="2"/>
  <c r="P6" i="2" s="1"/>
  <c r="R161" i="2" s="1"/>
  <c r="U161" i="2" s="1"/>
  <c r="J6" i="2"/>
  <c r="I6" i="2"/>
  <c r="I5" i="2"/>
  <c r="J5" i="2" s="1"/>
  <c r="K5" i="2" s="1"/>
  <c r="K4" i="2"/>
  <c r="P4" i="2" s="1"/>
  <c r="J4" i="2"/>
  <c r="L332" i="1"/>
  <c r="K331" i="1"/>
  <c r="M330" i="1"/>
  <c r="K330" i="1"/>
  <c r="K329" i="1"/>
  <c r="K332" i="1" s="1"/>
  <c r="M328" i="1"/>
  <c r="M332" i="1" s="1"/>
  <c r="K328" i="1"/>
  <c r="K327" i="1"/>
  <c r="I321" i="1"/>
  <c r="G307" i="1"/>
  <c r="I307" i="1" s="1"/>
  <c r="D307" i="1"/>
  <c r="J305" i="1"/>
  <c r="D305" i="1"/>
  <c r="G305" i="1" s="1"/>
  <c r="I305" i="1" s="1"/>
  <c r="J304" i="1"/>
  <c r="I304" i="1"/>
  <c r="G304" i="1"/>
  <c r="D304" i="1"/>
  <c r="J303" i="1"/>
  <c r="I303" i="1"/>
  <c r="G303" i="1"/>
  <c r="D303" i="1"/>
  <c r="J302" i="1"/>
  <c r="D302" i="1"/>
  <c r="G302" i="1" s="1"/>
  <c r="I302" i="1" s="1"/>
  <c r="J301" i="1"/>
  <c r="I301" i="1"/>
  <c r="G301" i="1"/>
  <c r="D301" i="1"/>
  <c r="J300" i="1"/>
  <c r="D300" i="1"/>
  <c r="G300" i="1" s="1"/>
  <c r="I300" i="1" s="1"/>
  <c r="J299" i="1"/>
  <c r="D299" i="1"/>
  <c r="G299" i="1" s="1"/>
  <c r="I299" i="1" s="1"/>
  <c r="J298" i="1"/>
  <c r="D298" i="1"/>
  <c r="G298" i="1" s="1"/>
  <c r="I298" i="1" s="1"/>
  <c r="J297" i="1"/>
  <c r="D297" i="1"/>
  <c r="G297" i="1" s="1"/>
  <c r="I297" i="1" s="1"/>
  <c r="J296" i="1"/>
  <c r="D296" i="1"/>
  <c r="G296" i="1" s="1"/>
  <c r="I296" i="1" s="1"/>
  <c r="J295" i="1"/>
  <c r="D295" i="1"/>
  <c r="G295" i="1" s="1"/>
  <c r="I295" i="1" s="1"/>
  <c r="J294" i="1"/>
  <c r="D294" i="1"/>
  <c r="G294" i="1" s="1"/>
  <c r="I294" i="1" s="1"/>
  <c r="J293" i="1"/>
  <c r="G293" i="1"/>
  <c r="I293" i="1" s="1"/>
  <c r="D293" i="1"/>
  <c r="U292" i="1"/>
  <c r="J292" i="1"/>
  <c r="G292" i="1"/>
  <c r="I292" i="1" s="1"/>
  <c r="D292" i="1"/>
  <c r="U291" i="1"/>
  <c r="J291" i="1"/>
  <c r="G291" i="1"/>
  <c r="I291" i="1" s="1"/>
  <c r="D291" i="1"/>
  <c r="U290" i="1"/>
  <c r="J290" i="1"/>
  <c r="D290" i="1"/>
  <c r="G290" i="1" s="1"/>
  <c r="I290" i="1" s="1"/>
  <c r="U289" i="1"/>
  <c r="J289" i="1"/>
  <c r="D289" i="1"/>
  <c r="G289" i="1" s="1"/>
  <c r="I289" i="1" s="1"/>
  <c r="U288" i="1"/>
  <c r="J288" i="1"/>
  <c r="D288" i="1"/>
  <c r="G288" i="1" s="1"/>
  <c r="I288" i="1" s="1"/>
  <c r="U287" i="1"/>
  <c r="J287" i="1"/>
  <c r="I287" i="1"/>
  <c r="G287" i="1"/>
  <c r="D287" i="1"/>
  <c r="U286" i="1"/>
  <c r="J286" i="1"/>
  <c r="D286" i="1"/>
  <c r="G286" i="1" s="1"/>
  <c r="I286" i="1" s="1"/>
  <c r="U285" i="1"/>
  <c r="J285" i="1"/>
  <c r="G285" i="1"/>
  <c r="I285" i="1" s="1"/>
  <c r="D285" i="1"/>
  <c r="U284" i="1"/>
  <c r="J284" i="1"/>
  <c r="G284" i="1"/>
  <c r="I284" i="1" s="1"/>
  <c r="D284" i="1"/>
  <c r="U283" i="1"/>
  <c r="J283" i="1"/>
  <c r="G283" i="1"/>
  <c r="I283" i="1" s="1"/>
  <c r="D283" i="1"/>
  <c r="U282" i="1"/>
  <c r="J282" i="1"/>
  <c r="I282" i="1"/>
  <c r="D282" i="1"/>
  <c r="G282" i="1" s="1"/>
  <c r="U281" i="1"/>
  <c r="J281" i="1"/>
  <c r="G281" i="1"/>
  <c r="I281" i="1" s="1"/>
  <c r="D281" i="1"/>
  <c r="U280" i="1"/>
  <c r="J280" i="1"/>
  <c r="D280" i="1"/>
  <c r="G280" i="1" s="1"/>
  <c r="I280" i="1" s="1"/>
  <c r="I311" i="1" s="1"/>
  <c r="U279" i="1"/>
  <c r="J279" i="1"/>
  <c r="I279" i="1"/>
  <c r="G279" i="1"/>
  <c r="D279" i="1"/>
  <c r="U278" i="1"/>
  <c r="G278" i="1"/>
  <c r="I278" i="1" s="1"/>
  <c r="I314" i="1" s="1"/>
  <c r="D278" i="1"/>
  <c r="D277" i="1"/>
  <c r="G277" i="1" s="1"/>
  <c r="I277" i="1" s="1"/>
  <c r="T276" i="1"/>
  <c r="J276" i="1"/>
  <c r="D276" i="1"/>
  <c r="G276" i="1" s="1"/>
  <c r="I276" i="1" s="1"/>
  <c r="T275" i="1"/>
  <c r="J275" i="1"/>
  <c r="D275" i="1"/>
  <c r="G275" i="1" s="1"/>
  <c r="I275" i="1" s="1"/>
  <c r="R274" i="1"/>
  <c r="U274" i="1" s="1"/>
  <c r="J274" i="1"/>
  <c r="D274" i="1"/>
  <c r="G274" i="1" s="1"/>
  <c r="I274" i="1" s="1"/>
  <c r="J273" i="1"/>
  <c r="D273" i="1"/>
  <c r="G273" i="1" s="1"/>
  <c r="I273" i="1" s="1"/>
  <c r="J272" i="1"/>
  <c r="D272" i="1"/>
  <c r="G272" i="1" s="1"/>
  <c r="I272" i="1" s="1"/>
  <c r="T271" i="1"/>
  <c r="J271" i="1"/>
  <c r="G271" i="1"/>
  <c r="I271" i="1" s="1"/>
  <c r="D271" i="1"/>
  <c r="Q270" i="1"/>
  <c r="J270" i="1"/>
  <c r="G270" i="1"/>
  <c r="I270" i="1" s="1"/>
  <c r="D270" i="1"/>
  <c r="J269" i="1"/>
  <c r="I269" i="1"/>
  <c r="D269" i="1"/>
  <c r="G269" i="1" s="1"/>
  <c r="T268" i="1"/>
  <c r="J268" i="1"/>
  <c r="G268" i="1"/>
  <c r="I268" i="1" s="1"/>
  <c r="D268" i="1"/>
  <c r="J267" i="1"/>
  <c r="G267" i="1"/>
  <c r="I267" i="1" s="1"/>
  <c r="D267" i="1"/>
  <c r="T266" i="1"/>
  <c r="J266" i="1"/>
  <c r="I266" i="1"/>
  <c r="D266" i="1"/>
  <c r="G266" i="1" s="1"/>
  <c r="J265" i="1"/>
  <c r="D265" i="1"/>
  <c r="G265" i="1" s="1"/>
  <c r="I265" i="1" s="1"/>
  <c r="T264" i="1"/>
  <c r="J264" i="1"/>
  <c r="D264" i="1"/>
  <c r="G264" i="1" s="1"/>
  <c r="I264" i="1" s="1"/>
  <c r="Q263" i="1"/>
  <c r="J263" i="1"/>
  <c r="D263" i="1"/>
  <c r="G263" i="1" s="1"/>
  <c r="I263" i="1" s="1"/>
  <c r="T262" i="1"/>
  <c r="J262" i="1"/>
  <c r="G262" i="1"/>
  <c r="I262" i="1" s="1"/>
  <c r="D262" i="1"/>
  <c r="J261" i="1"/>
  <c r="G261" i="1"/>
  <c r="I261" i="1" s="1"/>
  <c r="D261" i="1"/>
  <c r="T260" i="1"/>
  <c r="J260" i="1"/>
  <c r="D260" i="1"/>
  <c r="G260" i="1" s="1"/>
  <c r="I260" i="1" s="1"/>
  <c r="U259" i="1"/>
  <c r="S259" i="1"/>
  <c r="S293" i="1" s="1"/>
  <c r="Q259" i="1"/>
  <c r="Q293" i="1" s="1"/>
  <c r="J259" i="1"/>
  <c r="D259" i="1"/>
  <c r="G259" i="1" s="1"/>
  <c r="I259" i="1" s="1"/>
  <c r="U258" i="1"/>
  <c r="Q258" i="1"/>
  <c r="J258" i="1"/>
  <c r="D258" i="1"/>
  <c r="G258" i="1" s="1"/>
  <c r="I258" i="1" s="1"/>
  <c r="I310" i="1" s="1"/>
  <c r="J252" i="1"/>
  <c r="J250" i="1"/>
  <c r="V247" i="1"/>
  <c r="U247" i="1"/>
  <c r="T247" i="1"/>
  <c r="R247" i="1"/>
  <c r="O247" i="1"/>
  <c r="J253" i="1" s="1"/>
  <c r="M247" i="1"/>
  <c r="L247" i="1"/>
  <c r="I320" i="1" s="1"/>
  <c r="I322" i="1" s="1"/>
  <c r="K246" i="1"/>
  <c r="P246" i="1" s="1"/>
  <c r="J246" i="1"/>
  <c r="J245" i="1"/>
  <c r="K245" i="1" s="1"/>
  <c r="P245" i="1" s="1"/>
  <c r="P244" i="1"/>
  <c r="K244" i="1"/>
  <c r="J244" i="1"/>
  <c r="K243" i="1"/>
  <c r="P243" i="1" s="1"/>
  <c r="J243" i="1"/>
  <c r="K242" i="1"/>
  <c r="P242" i="1" s="1"/>
  <c r="J242" i="1"/>
  <c r="J241" i="1"/>
  <c r="K241" i="1" s="1"/>
  <c r="P241" i="1" s="1"/>
  <c r="P240" i="1"/>
  <c r="K240" i="1"/>
  <c r="J240" i="1"/>
  <c r="K239" i="1"/>
  <c r="P239" i="1" s="1"/>
  <c r="J239" i="1"/>
  <c r="J238" i="1"/>
  <c r="I238" i="1"/>
  <c r="I237" i="1"/>
  <c r="J237" i="1" s="1"/>
  <c r="I236" i="1"/>
  <c r="J236" i="1" s="1"/>
  <c r="J235" i="1"/>
  <c r="I235" i="1"/>
  <c r="I234" i="1"/>
  <c r="J234" i="1" s="1"/>
  <c r="I233" i="1"/>
  <c r="J233" i="1" s="1"/>
  <c r="K233" i="1" s="1"/>
  <c r="P233" i="1" s="1"/>
  <c r="I232" i="1"/>
  <c r="J232" i="1" s="1"/>
  <c r="K231" i="1"/>
  <c r="P231" i="1" s="1"/>
  <c r="J231" i="1"/>
  <c r="I231" i="1"/>
  <c r="I230" i="1"/>
  <c r="J230" i="1" s="1"/>
  <c r="K230" i="1" s="1"/>
  <c r="P230" i="1" s="1"/>
  <c r="I229" i="1"/>
  <c r="J229" i="1" s="1"/>
  <c r="I228" i="1"/>
  <c r="J228" i="1" s="1"/>
  <c r="P227" i="1"/>
  <c r="I227" i="1"/>
  <c r="J227" i="1" s="1"/>
  <c r="K227" i="1" s="1"/>
  <c r="J226" i="1"/>
  <c r="I226" i="1"/>
  <c r="I225" i="1"/>
  <c r="J225" i="1" s="1"/>
  <c r="I224" i="1"/>
  <c r="J224" i="1" s="1"/>
  <c r="I223" i="1"/>
  <c r="J223" i="1" s="1"/>
  <c r="I222" i="1"/>
  <c r="J222" i="1" s="1"/>
  <c r="I221" i="1"/>
  <c r="J221" i="1" s="1"/>
  <c r="I220" i="1"/>
  <c r="J220" i="1" s="1"/>
  <c r="I219" i="1"/>
  <c r="J219" i="1" s="1"/>
  <c r="J218" i="1"/>
  <c r="K218" i="1" s="1"/>
  <c r="P218" i="1" s="1"/>
  <c r="I218" i="1"/>
  <c r="I217" i="1"/>
  <c r="J217" i="1" s="1"/>
  <c r="I216" i="1"/>
  <c r="J216" i="1" s="1"/>
  <c r="K216" i="1" s="1"/>
  <c r="P216" i="1" s="1"/>
  <c r="I215" i="1"/>
  <c r="J215" i="1" s="1"/>
  <c r="J214" i="1"/>
  <c r="K214" i="1" s="1"/>
  <c r="P214" i="1" s="1"/>
  <c r="I214" i="1"/>
  <c r="I213" i="1"/>
  <c r="J213" i="1" s="1"/>
  <c r="J212" i="1"/>
  <c r="K212" i="1" s="1"/>
  <c r="P212" i="1" s="1"/>
  <c r="I212" i="1"/>
  <c r="I211" i="1"/>
  <c r="J211" i="1" s="1"/>
  <c r="K209" i="1" s="1"/>
  <c r="P209" i="1" s="1"/>
  <c r="I210" i="1"/>
  <c r="J210" i="1" s="1"/>
  <c r="I209" i="1"/>
  <c r="J209" i="1" s="1"/>
  <c r="I208" i="1"/>
  <c r="J208" i="1" s="1"/>
  <c r="K208" i="1" s="1"/>
  <c r="P208" i="1" s="1"/>
  <c r="I207" i="1"/>
  <c r="J207" i="1" s="1"/>
  <c r="K207" i="1" s="1"/>
  <c r="P207" i="1" s="1"/>
  <c r="K206" i="1"/>
  <c r="P206" i="1" s="1"/>
  <c r="I206" i="1"/>
  <c r="J206" i="1" s="1"/>
  <c r="I205" i="1"/>
  <c r="J205" i="1" s="1"/>
  <c r="I204" i="1"/>
  <c r="J204" i="1" s="1"/>
  <c r="J203" i="1"/>
  <c r="K203" i="1" s="1"/>
  <c r="P203" i="1" s="1"/>
  <c r="I203" i="1"/>
  <c r="I202" i="1"/>
  <c r="J202" i="1" s="1"/>
  <c r="K201" i="1"/>
  <c r="P201" i="1" s="1"/>
  <c r="J201" i="1"/>
  <c r="I201" i="1"/>
  <c r="I200" i="1"/>
  <c r="J200" i="1" s="1"/>
  <c r="I199" i="1"/>
  <c r="J199" i="1" s="1"/>
  <c r="I198" i="1"/>
  <c r="J198" i="1" s="1"/>
  <c r="I197" i="1"/>
  <c r="J197" i="1" s="1"/>
  <c r="J196" i="1"/>
  <c r="K196" i="1" s="1"/>
  <c r="P196" i="1" s="1"/>
  <c r="I196" i="1"/>
  <c r="I195" i="1"/>
  <c r="J195" i="1" s="1"/>
  <c r="I194" i="1"/>
  <c r="J194" i="1" s="1"/>
  <c r="K194" i="1" s="1"/>
  <c r="P194" i="1" s="1"/>
  <c r="I193" i="1"/>
  <c r="J193" i="1" s="1"/>
  <c r="K193" i="1" s="1"/>
  <c r="P193" i="1" s="1"/>
  <c r="J192" i="1"/>
  <c r="J191" i="1"/>
  <c r="I191" i="1"/>
  <c r="J190" i="1"/>
  <c r="I190" i="1"/>
  <c r="J189" i="1"/>
  <c r="I189" i="1"/>
  <c r="J188" i="1"/>
  <c r="I188" i="1"/>
  <c r="I187" i="1"/>
  <c r="J187" i="1" s="1"/>
  <c r="J186" i="1"/>
  <c r="I186" i="1"/>
  <c r="J185" i="1"/>
  <c r="I185" i="1"/>
  <c r="J184" i="1"/>
  <c r="I184" i="1"/>
  <c r="J183" i="1"/>
  <c r="I183" i="1"/>
  <c r="J182" i="1"/>
  <c r="I182" i="1"/>
  <c r="I181" i="1"/>
  <c r="J181" i="1" s="1"/>
  <c r="J180" i="1"/>
  <c r="I180" i="1"/>
  <c r="J179" i="1"/>
  <c r="I179" i="1"/>
  <c r="J178" i="1"/>
  <c r="K177" i="1" s="1"/>
  <c r="P177" i="1" s="1"/>
  <c r="R273" i="1" s="1"/>
  <c r="U273" i="1" s="1"/>
  <c r="I178" i="1"/>
  <c r="J177" i="1"/>
  <c r="I177" i="1"/>
  <c r="J176" i="1"/>
  <c r="K176" i="1" s="1"/>
  <c r="P176" i="1" s="1"/>
  <c r="I176" i="1"/>
  <c r="J175" i="1"/>
  <c r="I175" i="1"/>
  <c r="D309" i="1" s="1"/>
  <c r="G309" i="1" s="1"/>
  <c r="I309" i="1" s="1"/>
  <c r="K174" i="1"/>
  <c r="J174" i="1"/>
  <c r="N174" i="1" s="1"/>
  <c r="I174" i="1"/>
  <c r="I173" i="1"/>
  <c r="J173" i="1" s="1"/>
  <c r="K173" i="1" s="1"/>
  <c r="P173" i="1" s="1"/>
  <c r="J172" i="1"/>
  <c r="I172" i="1"/>
  <c r="I171" i="1"/>
  <c r="J171" i="1" s="1"/>
  <c r="I170" i="1"/>
  <c r="J170" i="1" s="1"/>
  <c r="K170" i="1" s="1"/>
  <c r="P170" i="1" s="1"/>
  <c r="I169" i="1"/>
  <c r="J169" i="1" s="1"/>
  <c r="I168" i="1"/>
  <c r="J168" i="1" s="1"/>
  <c r="I167" i="1"/>
  <c r="J167" i="1" s="1"/>
  <c r="I166" i="1"/>
  <c r="J166" i="1" s="1"/>
  <c r="K163" i="1"/>
  <c r="P163" i="1" s="1"/>
  <c r="J163" i="1"/>
  <c r="J162" i="1"/>
  <c r="K161" i="1" s="1"/>
  <c r="P161" i="1" s="1"/>
  <c r="I162" i="1"/>
  <c r="J161" i="1"/>
  <c r="I161" i="1"/>
  <c r="J160" i="1"/>
  <c r="I160" i="1"/>
  <c r="J159" i="1"/>
  <c r="K159" i="1" s="1"/>
  <c r="P159" i="1" s="1"/>
  <c r="I159" i="1"/>
  <c r="I158" i="1"/>
  <c r="J158" i="1" s="1"/>
  <c r="K158" i="1" s="1"/>
  <c r="P158" i="1" s="1"/>
  <c r="I157" i="1"/>
  <c r="J157" i="1" s="1"/>
  <c r="K157" i="1" s="1"/>
  <c r="P157" i="1" s="1"/>
  <c r="J156" i="1"/>
  <c r="K156" i="1" s="1"/>
  <c r="P156" i="1" s="1"/>
  <c r="I156" i="1"/>
  <c r="K155" i="1"/>
  <c r="P155" i="1" s="1"/>
  <c r="J155" i="1"/>
  <c r="I155" i="1"/>
  <c r="J154" i="1"/>
  <c r="I154" i="1"/>
  <c r="I153" i="1"/>
  <c r="J153" i="1" s="1"/>
  <c r="K153" i="1" s="1"/>
  <c r="P153" i="1" s="1"/>
  <c r="R272" i="1" s="1"/>
  <c r="U272" i="1" s="1"/>
  <c r="P151" i="1"/>
  <c r="K151" i="1"/>
  <c r="I150" i="1"/>
  <c r="J150" i="1" s="1"/>
  <c r="J149" i="1"/>
  <c r="I149" i="1"/>
  <c r="I148" i="1"/>
  <c r="J148" i="1" s="1"/>
  <c r="J147" i="1"/>
  <c r="I147" i="1"/>
  <c r="I146" i="1"/>
  <c r="J146" i="1" s="1"/>
  <c r="J145" i="1"/>
  <c r="I145" i="1"/>
  <c r="I144" i="1"/>
  <c r="J144" i="1" s="1"/>
  <c r="J143" i="1"/>
  <c r="K143" i="1" s="1"/>
  <c r="P143" i="1" s="1"/>
  <c r="I143" i="1"/>
  <c r="J142" i="1"/>
  <c r="K142" i="1" s="1"/>
  <c r="P142" i="1" s="1"/>
  <c r="I142" i="1"/>
  <c r="J141" i="1"/>
  <c r="K141" i="1" s="1"/>
  <c r="P141" i="1" s="1"/>
  <c r="I141" i="1"/>
  <c r="I140" i="1"/>
  <c r="J140" i="1" s="1"/>
  <c r="I139" i="1"/>
  <c r="J139" i="1" s="1"/>
  <c r="J138" i="1"/>
  <c r="I138" i="1"/>
  <c r="J137" i="1"/>
  <c r="I137" i="1"/>
  <c r="J136" i="1"/>
  <c r="I136" i="1"/>
  <c r="J135" i="1"/>
  <c r="I135" i="1"/>
  <c r="I134" i="1"/>
  <c r="J134" i="1" s="1"/>
  <c r="K134" i="1" s="1"/>
  <c r="P134" i="1" s="1"/>
  <c r="R267" i="1" s="1"/>
  <c r="U267" i="1" s="1"/>
  <c r="J133" i="1"/>
  <c r="I133" i="1"/>
  <c r="J132" i="1"/>
  <c r="K132" i="1" s="1"/>
  <c r="P132" i="1" s="1"/>
  <c r="I132" i="1"/>
  <c r="J131" i="1"/>
  <c r="K131" i="1" s="1"/>
  <c r="P131" i="1" s="1"/>
  <c r="I131" i="1"/>
  <c r="J130" i="1"/>
  <c r="K130" i="1" s="1"/>
  <c r="P130" i="1" s="1"/>
  <c r="I130" i="1"/>
  <c r="I129" i="1"/>
  <c r="J129" i="1" s="1"/>
  <c r="K129" i="1" s="1"/>
  <c r="P129" i="1" s="1"/>
  <c r="I128" i="1"/>
  <c r="J128" i="1" s="1"/>
  <c r="K128" i="1" s="1"/>
  <c r="P128" i="1" s="1"/>
  <c r="I127" i="1"/>
  <c r="J127" i="1" s="1"/>
  <c r="J126" i="1"/>
  <c r="I126" i="1"/>
  <c r="J125" i="1"/>
  <c r="I125" i="1"/>
  <c r="J124" i="1"/>
  <c r="I124" i="1"/>
  <c r="I123" i="1"/>
  <c r="J123" i="1" s="1"/>
  <c r="I122" i="1"/>
  <c r="J122" i="1" s="1"/>
  <c r="J121" i="1"/>
  <c r="I121" i="1"/>
  <c r="I120" i="1"/>
  <c r="J120" i="1" s="1"/>
  <c r="K120" i="1" s="1"/>
  <c r="P120" i="1" s="1"/>
  <c r="J119" i="1"/>
  <c r="K119" i="1" s="1"/>
  <c r="P119" i="1" s="1"/>
  <c r="I119" i="1"/>
  <c r="I118" i="1"/>
  <c r="J118" i="1" s="1"/>
  <c r="I117" i="1"/>
  <c r="J117" i="1" s="1"/>
  <c r="J116" i="1"/>
  <c r="I116" i="1"/>
  <c r="K115" i="1"/>
  <c r="P115" i="1" s="1"/>
  <c r="J115" i="1"/>
  <c r="I115" i="1"/>
  <c r="I114" i="1"/>
  <c r="J114" i="1" s="1"/>
  <c r="K114" i="1" s="1"/>
  <c r="P114" i="1" s="1"/>
  <c r="J113" i="1"/>
  <c r="K113" i="1" s="1"/>
  <c r="I113" i="1"/>
  <c r="I112" i="1"/>
  <c r="J112" i="1" s="1"/>
  <c r="I111" i="1"/>
  <c r="J111" i="1" s="1"/>
  <c r="I110" i="1"/>
  <c r="J110" i="1" s="1"/>
  <c r="K110" i="1" s="1"/>
  <c r="P110" i="1" s="1"/>
  <c r="J109" i="1"/>
  <c r="K109" i="1" s="1"/>
  <c r="P109" i="1" s="1"/>
  <c r="I108" i="1"/>
  <c r="J108" i="1" s="1"/>
  <c r="K108" i="1" s="1"/>
  <c r="P108" i="1" s="1"/>
  <c r="J107" i="1"/>
  <c r="K107" i="1" s="1"/>
  <c r="P107" i="1" s="1"/>
  <c r="I107" i="1"/>
  <c r="I106" i="1"/>
  <c r="J106" i="1" s="1"/>
  <c r="J105" i="1"/>
  <c r="I105" i="1"/>
  <c r="J104" i="1"/>
  <c r="I104" i="1"/>
  <c r="I103" i="1"/>
  <c r="J103" i="1" s="1"/>
  <c r="I102" i="1"/>
  <c r="J102" i="1" s="1"/>
  <c r="J101" i="1"/>
  <c r="I101" i="1"/>
  <c r="I100" i="1"/>
  <c r="J100" i="1" s="1"/>
  <c r="J99" i="1"/>
  <c r="I99" i="1"/>
  <c r="J98" i="1"/>
  <c r="I98" i="1"/>
  <c r="I97" i="1"/>
  <c r="J97" i="1" s="1"/>
  <c r="I96" i="1"/>
  <c r="J96" i="1" s="1"/>
  <c r="K96" i="1" s="1"/>
  <c r="P96" i="1" s="1"/>
  <c r="K95" i="1"/>
  <c r="P95" i="1" s="1"/>
  <c r="J95" i="1"/>
  <c r="I95" i="1"/>
  <c r="J94" i="1"/>
  <c r="K94" i="1" s="1"/>
  <c r="P94" i="1" s="1"/>
  <c r="I94" i="1"/>
  <c r="J93" i="1"/>
  <c r="I93" i="1"/>
  <c r="I92" i="1"/>
  <c r="J92" i="1" s="1"/>
  <c r="I91" i="1"/>
  <c r="J91" i="1" s="1"/>
  <c r="J90" i="1"/>
  <c r="I90" i="1"/>
  <c r="J89" i="1"/>
  <c r="I89" i="1"/>
  <c r="J88" i="1"/>
  <c r="I88" i="1"/>
  <c r="I87" i="1"/>
  <c r="J87" i="1" s="1"/>
  <c r="I86" i="1"/>
  <c r="J86" i="1" s="1"/>
  <c r="J85" i="1"/>
  <c r="I85" i="1"/>
  <c r="I84" i="1"/>
  <c r="J84" i="1" s="1"/>
  <c r="I83" i="1"/>
  <c r="J83" i="1" s="1"/>
  <c r="K83" i="1" s="1"/>
  <c r="P83" i="1" s="1"/>
  <c r="I82" i="1"/>
  <c r="J82" i="1" s="1"/>
  <c r="K82" i="1" s="1"/>
  <c r="P82" i="1" s="1"/>
  <c r="J81" i="1"/>
  <c r="K81" i="1" s="1"/>
  <c r="P81" i="1" s="1"/>
  <c r="I81" i="1"/>
  <c r="I80" i="1"/>
  <c r="J80" i="1" s="1"/>
  <c r="K80" i="1" s="1"/>
  <c r="P80" i="1" s="1"/>
  <c r="J79" i="1"/>
  <c r="I79" i="1"/>
  <c r="J78" i="1"/>
  <c r="K78" i="1" s="1"/>
  <c r="P78" i="1" s="1"/>
  <c r="I78" i="1"/>
  <c r="I77" i="1"/>
  <c r="J77" i="1" s="1"/>
  <c r="K77" i="1" s="1"/>
  <c r="P77" i="1" s="1"/>
  <c r="J76" i="1"/>
  <c r="K76" i="1" s="1"/>
  <c r="P76" i="1" s="1"/>
  <c r="I76" i="1"/>
  <c r="J75" i="1"/>
  <c r="K75" i="1" s="1"/>
  <c r="P75" i="1" s="1"/>
  <c r="I75" i="1"/>
  <c r="J74" i="1"/>
  <c r="I74" i="1"/>
  <c r="I73" i="1"/>
  <c r="J73" i="1" s="1"/>
  <c r="I72" i="1"/>
  <c r="J72" i="1" s="1"/>
  <c r="J71" i="1"/>
  <c r="I71" i="1"/>
  <c r="I70" i="1"/>
  <c r="J70" i="1" s="1"/>
  <c r="J69" i="1"/>
  <c r="I69" i="1"/>
  <c r="J68" i="1"/>
  <c r="I68" i="1"/>
  <c r="I67" i="1"/>
  <c r="J67" i="1" s="1"/>
  <c r="J66" i="1"/>
  <c r="I66" i="1"/>
  <c r="I65" i="1"/>
  <c r="J65" i="1" s="1"/>
  <c r="I64" i="1"/>
  <c r="J64" i="1" s="1"/>
  <c r="P61" i="1"/>
  <c r="I60" i="1"/>
  <c r="J60" i="1" s="1"/>
  <c r="J59" i="1"/>
  <c r="I59" i="1"/>
  <c r="K58" i="1"/>
  <c r="P58" i="1" s="1"/>
  <c r="I58" i="1"/>
  <c r="J58" i="1" s="1"/>
  <c r="I57" i="1"/>
  <c r="J57" i="1" s="1"/>
  <c r="J56" i="1"/>
  <c r="I56" i="1"/>
  <c r="I55" i="1"/>
  <c r="J55" i="1" s="1"/>
  <c r="I54" i="1"/>
  <c r="J54" i="1" s="1"/>
  <c r="K53" i="1" s="1"/>
  <c r="P53" i="1" s="1"/>
  <c r="J53" i="1"/>
  <c r="I53" i="1"/>
  <c r="I52" i="1"/>
  <c r="J52" i="1" s="1"/>
  <c r="K52" i="1" s="1"/>
  <c r="P52" i="1" s="1"/>
  <c r="J51" i="1"/>
  <c r="K51" i="1" s="1"/>
  <c r="P51" i="1" s="1"/>
  <c r="I51" i="1"/>
  <c r="J50" i="1"/>
  <c r="K50" i="1" s="1"/>
  <c r="P50" i="1" s="1"/>
  <c r="I50" i="1"/>
  <c r="I49" i="1"/>
  <c r="J49" i="1" s="1"/>
  <c r="J48" i="1"/>
  <c r="I48" i="1"/>
  <c r="K47" i="1"/>
  <c r="P47" i="1" s="1"/>
  <c r="I47" i="1"/>
  <c r="J47" i="1" s="1"/>
  <c r="K46" i="1"/>
  <c r="P46" i="1" s="1"/>
  <c r="J46" i="1"/>
  <c r="I46" i="1"/>
  <c r="P45" i="1"/>
  <c r="K45" i="1"/>
  <c r="J45" i="1"/>
  <c r="J44" i="1"/>
  <c r="K44" i="1" s="1"/>
  <c r="P44" i="1" s="1"/>
  <c r="I44" i="1"/>
  <c r="I43" i="1"/>
  <c r="J43" i="1" s="1"/>
  <c r="J42" i="1"/>
  <c r="I42" i="1"/>
  <c r="I41" i="1"/>
  <c r="J41" i="1" s="1"/>
  <c r="K41" i="1" s="1"/>
  <c r="P41" i="1" s="1"/>
  <c r="J40" i="1"/>
  <c r="K40" i="1" s="1"/>
  <c r="P40" i="1" s="1"/>
  <c r="I40" i="1"/>
  <c r="I39" i="1"/>
  <c r="J39" i="1" s="1"/>
  <c r="K39" i="1" s="1"/>
  <c r="P39" i="1" s="1"/>
  <c r="I38" i="1"/>
  <c r="J38" i="1" s="1"/>
  <c r="J37" i="1"/>
  <c r="I37" i="1"/>
  <c r="I36" i="1"/>
  <c r="J36" i="1" s="1"/>
  <c r="I35" i="1"/>
  <c r="J35" i="1" s="1"/>
  <c r="K35" i="1" s="1"/>
  <c r="P35" i="1" s="1"/>
  <c r="I34" i="1"/>
  <c r="J34" i="1" s="1"/>
  <c r="K34" i="1" s="1"/>
  <c r="P34" i="1" s="1"/>
  <c r="J33" i="1"/>
  <c r="I33" i="1"/>
  <c r="I32" i="1"/>
  <c r="J32" i="1" s="1"/>
  <c r="I31" i="1"/>
  <c r="J31" i="1" s="1"/>
  <c r="I30" i="1"/>
  <c r="J30" i="1" s="1"/>
  <c r="J29" i="1"/>
  <c r="K29" i="1" s="1"/>
  <c r="P29" i="1" s="1"/>
  <c r="I29" i="1"/>
  <c r="I28" i="1"/>
  <c r="J28" i="1" s="1"/>
  <c r="K28" i="1" s="1"/>
  <c r="P28" i="1" s="1"/>
  <c r="I27" i="1"/>
  <c r="J27" i="1" s="1"/>
  <c r="K27" i="1" s="1"/>
  <c r="P27" i="1" s="1"/>
  <c r="J26" i="1"/>
  <c r="K26" i="1" s="1"/>
  <c r="P26" i="1" s="1"/>
  <c r="I26" i="1"/>
  <c r="I25" i="1"/>
  <c r="J25" i="1" s="1"/>
  <c r="K25" i="1" s="1"/>
  <c r="P25" i="1" s="1"/>
  <c r="I24" i="1"/>
  <c r="J24" i="1" s="1"/>
  <c r="I23" i="1"/>
  <c r="J23" i="1" s="1"/>
  <c r="J22" i="1"/>
  <c r="I22" i="1"/>
  <c r="I21" i="1"/>
  <c r="J21" i="1" s="1"/>
  <c r="I20" i="1"/>
  <c r="J20" i="1" s="1"/>
  <c r="I19" i="1"/>
  <c r="J19" i="1" s="1"/>
  <c r="I18" i="1"/>
  <c r="J18" i="1" s="1"/>
  <c r="J17" i="1"/>
  <c r="I17" i="1"/>
  <c r="I16" i="1"/>
  <c r="J16" i="1" s="1"/>
  <c r="K16" i="1" s="1"/>
  <c r="P16" i="1" s="1"/>
  <c r="R263" i="1" s="1"/>
  <c r="U263" i="1" s="1"/>
  <c r="I15" i="1"/>
  <c r="J15" i="1" s="1"/>
  <c r="I14" i="1"/>
  <c r="J14" i="1" s="1"/>
  <c r="J13" i="1"/>
  <c r="I13" i="1"/>
  <c r="I12" i="1"/>
  <c r="J12" i="1" s="1"/>
  <c r="K12" i="1" s="1"/>
  <c r="P12" i="1" s="1"/>
  <c r="I11" i="1"/>
  <c r="J11" i="1" s="1"/>
  <c r="I10" i="1"/>
  <c r="J10" i="1" s="1"/>
  <c r="K10" i="1" s="1"/>
  <c r="P10" i="1" s="1"/>
  <c r="I9" i="1"/>
  <c r="J9" i="1" s="1"/>
  <c r="I8" i="1"/>
  <c r="J8" i="1" s="1"/>
  <c r="K8" i="1" s="1"/>
  <c r="P8" i="1" s="1"/>
  <c r="I7" i="1"/>
  <c r="J7" i="1" s="1"/>
  <c r="I6" i="1"/>
  <c r="J6" i="1" s="1"/>
  <c r="I5" i="1"/>
  <c r="J5" i="1" s="1"/>
  <c r="K5" i="1" s="1"/>
  <c r="J4" i="1"/>
  <c r="P5" i="1" l="1"/>
  <c r="K6" i="1"/>
  <c r="P6" i="1" s="1"/>
  <c r="R277" i="1"/>
  <c r="U277" i="1" s="1"/>
  <c r="K228" i="1"/>
  <c r="P228" i="1" s="1"/>
  <c r="K18" i="1"/>
  <c r="P18" i="1" s="1"/>
  <c r="K37" i="1"/>
  <c r="P37" i="1" s="1"/>
  <c r="K139" i="1"/>
  <c r="P139" i="1" s="1"/>
  <c r="K219" i="1"/>
  <c r="P219" i="1" s="1"/>
  <c r="K59" i="1"/>
  <c r="P59" i="1" s="1"/>
  <c r="R264" i="1" s="1"/>
  <c r="U264" i="1" s="1"/>
  <c r="K85" i="1"/>
  <c r="P85" i="1" s="1"/>
  <c r="K147" i="1"/>
  <c r="P147" i="1" s="1"/>
  <c r="L317" i="1"/>
  <c r="K111" i="1"/>
  <c r="P111" i="1" s="1"/>
  <c r="R269" i="1" s="1"/>
  <c r="U269" i="1" s="1"/>
  <c r="P174" i="1"/>
  <c r="K31" i="1"/>
  <c r="P31" i="1" s="1"/>
  <c r="R262" i="1" s="1"/>
  <c r="U262" i="1" s="1"/>
  <c r="R266" i="1"/>
  <c r="U266" i="1" s="1"/>
  <c r="R265" i="1"/>
  <c r="U265" i="1" s="1"/>
  <c r="K64" i="1"/>
  <c r="P64" i="1" s="1"/>
  <c r="K149" i="1"/>
  <c r="P149" i="1" s="1"/>
  <c r="K166" i="1"/>
  <c r="P166" i="1" s="1"/>
  <c r="K204" i="1"/>
  <c r="P204" i="1" s="1"/>
  <c r="K13" i="1"/>
  <c r="P13" i="1" s="1"/>
  <c r="R260" i="1" s="1"/>
  <c r="K23" i="1"/>
  <c r="P23" i="1" s="1"/>
  <c r="K55" i="1"/>
  <c r="P55" i="1" s="1"/>
  <c r="N113" i="1"/>
  <c r="N247" i="1" s="1"/>
  <c r="P113" i="1"/>
  <c r="R268" i="1" s="1"/>
  <c r="U268" i="1" s="1"/>
  <c r="N59" i="2"/>
  <c r="N134" i="2" s="1"/>
  <c r="K66" i="1"/>
  <c r="P66" i="1" s="1"/>
  <c r="K97" i="1"/>
  <c r="P97" i="1" s="1"/>
  <c r="J247" i="1"/>
  <c r="J248" i="1"/>
  <c r="K48" i="1"/>
  <c r="P48" i="1" s="1"/>
  <c r="K122" i="1"/>
  <c r="P122" i="1" s="1"/>
  <c r="R271" i="1" s="1"/>
  <c r="U271" i="1" s="1"/>
  <c r="K144" i="1"/>
  <c r="P144" i="1" s="1"/>
  <c r="R151" i="2"/>
  <c r="U151" i="2" s="1"/>
  <c r="K112" i="2"/>
  <c r="P128" i="2"/>
  <c r="M128" i="2"/>
  <c r="K126" i="1"/>
  <c r="P126" i="1" s="1"/>
  <c r="R152" i="2"/>
  <c r="U152" i="2" s="1"/>
  <c r="I199" i="2"/>
  <c r="J249" i="1"/>
  <c r="L319" i="1"/>
  <c r="I312" i="1"/>
  <c r="I306" i="1" s="1"/>
  <c r="P114" i="2"/>
  <c r="P129" i="2"/>
  <c r="K4" i="1"/>
  <c r="K9" i="2"/>
  <c r="P9" i="2" s="1"/>
  <c r="R156" i="2" s="1"/>
  <c r="U156" i="2" s="1"/>
  <c r="J136" i="2"/>
  <c r="K37" i="2"/>
  <c r="P37" i="2" s="1"/>
  <c r="R163" i="2"/>
  <c r="U163" i="2" s="1"/>
  <c r="K98" i="2"/>
  <c r="P98" i="2" s="1"/>
  <c r="R162" i="2" s="1"/>
  <c r="U162" i="2" s="1"/>
  <c r="P115" i="2"/>
  <c r="M115" i="2"/>
  <c r="P5" i="2"/>
  <c r="K10" i="2"/>
  <c r="P10" i="2" s="1"/>
  <c r="R149" i="2" s="1"/>
  <c r="U149" i="2" s="1"/>
  <c r="K69" i="2"/>
  <c r="P69" i="2" s="1"/>
  <c r="K81" i="2"/>
  <c r="P81" i="2" s="1"/>
  <c r="P116" i="2"/>
  <c r="M116" i="2"/>
  <c r="I198" i="2"/>
  <c r="K62" i="2"/>
  <c r="P62" i="2" s="1"/>
  <c r="P117" i="2"/>
  <c r="M117" i="2"/>
  <c r="K124" i="2"/>
  <c r="K116" i="1"/>
  <c r="P116" i="1" s="1"/>
  <c r="Q171" i="2"/>
  <c r="U146" i="2"/>
  <c r="K124" i="1"/>
  <c r="P124" i="1" s="1"/>
  <c r="K21" i="2"/>
  <c r="P21" i="2" s="1"/>
  <c r="K28" i="2"/>
  <c r="P28" i="2" s="1"/>
  <c r="R159" i="2"/>
  <c r="U159" i="2" s="1"/>
  <c r="P127" i="2"/>
  <c r="M127" i="2"/>
  <c r="T293" i="1"/>
  <c r="K13" i="2"/>
  <c r="P13" i="2" s="1"/>
  <c r="R158" i="2" s="1"/>
  <c r="U158" i="2" s="1"/>
  <c r="M110" i="2"/>
  <c r="U150" i="2"/>
  <c r="K137" i="1"/>
  <c r="P137" i="1" s="1"/>
  <c r="K41" i="2"/>
  <c r="P41" i="2" s="1"/>
  <c r="R153" i="2" s="1"/>
  <c r="U153" i="2" s="1"/>
  <c r="J135" i="2"/>
  <c r="P111" i="2"/>
  <c r="I210" i="2"/>
  <c r="D197" i="2"/>
  <c r="G197" i="2" s="1"/>
  <c r="I197" i="2" s="1"/>
  <c r="D308" i="1"/>
  <c r="G308" i="1" s="1"/>
  <c r="I308" i="1" s="1"/>
  <c r="I315" i="1" s="1"/>
  <c r="L320" i="1" s="1"/>
  <c r="J75" i="2"/>
  <c r="U260" i="1" l="1"/>
  <c r="I313" i="1"/>
  <c r="L318" i="1"/>
  <c r="M124" i="2"/>
  <c r="P124" i="2" s="1"/>
  <c r="K247" i="1"/>
  <c r="P4" i="1"/>
  <c r="P247" i="1" s="1"/>
  <c r="I317" i="1" s="1"/>
  <c r="I195" i="2"/>
  <c r="L205" i="2"/>
  <c r="M112" i="2"/>
  <c r="M134" i="2" s="1"/>
  <c r="P59" i="2"/>
  <c r="R155" i="2"/>
  <c r="U155" i="2" s="1"/>
  <c r="R275" i="1"/>
  <c r="U275" i="1" s="1"/>
  <c r="P110" i="2"/>
  <c r="R148" i="2"/>
  <c r="L204" i="2"/>
  <c r="I316" i="1"/>
  <c r="K75" i="2"/>
  <c r="P75" i="2" s="1"/>
  <c r="R157" i="2" s="1"/>
  <c r="U157" i="2" s="1"/>
  <c r="J137" i="2"/>
  <c r="J134" i="2"/>
  <c r="J311" i="1"/>
  <c r="J251" i="1"/>
  <c r="R276" i="1"/>
  <c r="U276" i="1" s="1"/>
  <c r="I318" i="1"/>
  <c r="R270" i="1"/>
  <c r="U270" i="1" s="1"/>
  <c r="L316" i="1"/>
  <c r="L321" i="1" s="1"/>
  <c r="R171" i="2" l="1"/>
  <c r="U148" i="2"/>
  <c r="U171" i="2" s="1"/>
  <c r="J139" i="2"/>
  <c r="I206" i="2"/>
  <c r="K134" i="2"/>
  <c r="P112" i="2"/>
  <c r="P134" i="2" s="1"/>
  <c r="I205" i="2" s="1"/>
  <c r="I207" i="2" s="1"/>
  <c r="I319" i="1"/>
  <c r="L208" i="2"/>
  <c r="I200" i="2"/>
  <c r="I204" i="2" s="1"/>
  <c r="J199" i="2" s="1"/>
  <c r="L206" i="2"/>
  <c r="U293" i="1"/>
  <c r="R293" i="1"/>
  <c r="J318" i="1" s="1"/>
  <c r="J206" i="2" l="1"/>
</calcChain>
</file>

<file path=xl/sharedStrings.xml><?xml version="1.0" encoding="utf-8"?>
<sst xmlns="http://schemas.openxmlformats.org/spreadsheetml/2006/main" count="3334" uniqueCount="1325">
  <si>
    <t xml:space="preserve"> DANH SÁCH BÁN HÀNG THÁNG 07/2024 - OMI (Từ ngày 26/06/2024 đến 25/07/2024) </t>
  </si>
  <si>
    <t>STT</t>
  </si>
  <si>
    <t>Ngày gửi</t>
  </si>
  <si>
    <t>Mã vận đơn</t>
  </si>
  <si>
    <t>Tên KH</t>
  </si>
  <si>
    <t>SĐT</t>
  </si>
  <si>
    <t>Địa chỉ</t>
  </si>
  <si>
    <t>HÀNG HÓA</t>
  </si>
  <si>
    <t>TIỀN HÀNG</t>
  </si>
  <si>
    <t>PHÍ SHIP</t>
  </si>
  <si>
    <t>QUÀ TẶNG</t>
  </si>
  <si>
    <t>GHI CHÚ
ĐƠN HÀNG</t>
  </si>
  <si>
    <t>TÊN SP</t>
  </si>
  <si>
    <t>Số lượng</t>
  </si>
  <si>
    <t>Đơn giá</t>
  </si>
  <si>
    <t>Thành Tiền</t>
  </si>
  <si>
    <t>TỔNG CỘNG ĐH</t>
  </si>
  <si>
    <t>TIỀN SHIP
KHÁCH TRẢ</t>
  </si>
  <si>
    <t>PHÍ SHIP TIKTOK SHOP/SHOPEE</t>
  </si>
  <si>
    <t>CHIẾT KHẤU CTV</t>
  </si>
  <si>
    <t>TIỀN GIẢM</t>
  </si>
  <si>
    <t>TIỀN PHẢI THU</t>
  </si>
  <si>
    <t>TRẠNG THÁI</t>
  </si>
  <si>
    <t>TIỀN SHIP
CTY TRẢ</t>
  </si>
  <si>
    <t>CTY TRẢ SHIP</t>
  </si>
  <si>
    <t xml:space="preserve">TRẠNG THÁI
Đã trừ: x </t>
  </si>
  <si>
    <t>SẢN PHẨM</t>
  </si>
  <si>
    <t>SỐ LƯỢNG</t>
  </si>
  <si>
    <t>24062500KHV0UG</t>
  </si>
  <si>
    <t>Khách shopee</t>
  </si>
  <si>
    <t>Đak Nông</t>
  </si>
  <si>
    <t>MEGA UNI</t>
  </si>
  <si>
    <t>hoàn đơn</t>
  </si>
  <si>
    <t>Akami</t>
  </si>
  <si>
    <t>2406261YDTYBCK</t>
  </si>
  <si>
    <t>Bình Phước</t>
  </si>
  <si>
    <t>OMI NITRO</t>
  </si>
  <si>
    <t>Đã thu</t>
  </si>
  <si>
    <t>x</t>
  </si>
  <si>
    <t>Ali Max</t>
  </si>
  <si>
    <t>Anh Thiên Tới</t>
  </si>
  <si>
    <t>0966038679</t>
  </si>
  <si>
    <t>Thôn 1, xã Thành Sơn, huyện Khánh Sơn, tỉnh Khánh Hoà</t>
  </si>
  <si>
    <t>OMI OKA</t>
  </si>
  <si>
    <t>Ema Max</t>
  </si>
  <si>
    <t>OMI HAKA</t>
  </si>
  <si>
    <t>Imi Max</t>
  </si>
  <si>
    <t>Anh Bảo An</t>
  </si>
  <si>
    <t>0388182978</t>
  </si>
  <si>
    <t>Thôn 3A, xã EaWy, huyện EaH'Leo, tỉnh Đăk Lăk</t>
  </si>
  <si>
    <t>Feno Max</t>
  </si>
  <si>
    <t>Sodimi</t>
  </si>
  <si>
    <t>Anh Phước</t>
  </si>
  <si>
    <t>0918632399</t>
  </si>
  <si>
    <t xml:space="preserve">Buôn Nắc, xã Ea Bông, huyện Krông A Na, tỉnh Đắk Lắk </t>
  </si>
  <si>
    <t>Arido</t>
  </si>
  <si>
    <t>Bám dính</t>
  </si>
  <si>
    <t>Anh Hoàng Bảo Lâm</t>
  </si>
  <si>
    <t>0974250091</t>
  </si>
  <si>
    <t>thôn 1, xã Ea Hu, huyện Cư Kuin, tỉnh Đắk Lắk</t>
  </si>
  <si>
    <t>Cty trả ship</t>
  </si>
  <si>
    <t>Max phos 570</t>
  </si>
  <si>
    <t>Anh Nguyễn Thanh Tùng</t>
  </si>
  <si>
    <t>0399754544</t>
  </si>
  <si>
    <t>cây xăng Hoà Khánh, thôn Phú Yên, xã Hra, huyện Mang Yang, tỉnh Gia Lai</t>
  </si>
  <si>
    <t>Cibi Max</t>
  </si>
  <si>
    <t>OMI DETOX</t>
  </si>
  <si>
    <t>15-5-30</t>
  </si>
  <si>
    <t>CARBO MAX</t>
  </si>
  <si>
    <t>15-30-15</t>
  </si>
  <si>
    <t>578988541268822371</t>
  </si>
  <si>
    <t>Khách tiktok</t>
  </si>
  <si>
    <t>0363838389</t>
  </si>
  <si>
    <t>Đak Lak</t>
  </si>
  <si>
    <t>20-20-20</t>
  </si>
  <si>
    <t>Amino plus</t>
  </si>
  <si>
    <t>Anh Ngô Văn Hậu</t>
  </si>
  <si>
    <t>0914064730</t>
  </si>
  <si>
    <t>thôn Mỹ Yên, xã Đức Minh, huyện Đak Mil, tỉnh Đak Nông</t>
  </si>
  <si>
    <t>Carbo Max</t>
  </si>
  <si>
    <t>OMI BIO</t>
  </si>
  <si>
    <t>Combi plus</t>
  </si>
  <si>
    <t>OMI Nitro-100ml</t>
  </si>
  <si>
    <t>Omi Baso</t>
  </si>
  <si>
    <t>Humax</t>
  </si>
  <si>
    <t>Meta Plus</t>
  </si>
  <si>
    <t xml:space="preserve">Chị Cao Thị Minh Lệ </t>
  </si>
  <si>
    <t>0348256084</t>
  </si>
  <si>
    <t>Thôn Dốc Gạo, TT Tô Hạp, huyện Khánh Sơn, tỉnh Khánh Hòa</t>
  </si>
  <si>
    <t>Mon Bo</t>
  </si>
  <si>
    <t xml:space="preserve">MKP </t>
  </si>
  <si>
    <t>Anh Nú Nu</t>
  </si>
  <si>
    <t>0363249480</t>
  </si>
  <si>
    <t>Thôn 15, xã Lộc Thành, huyện Bảo Lâm, tỉnh Lâm Đồng</t>
  </si>
  <si>
    <t>Siêu Lân 86</t>
  </si>
  <si>
    <t>2406275FY8U6B9</t>
  </si>
  <si>
    <t>Lâm Đồng</t>
  </si>
  <si>
    <t>OMI BASO</t>
  </si>
  <si>
    <t>Super Organic</t>
  </si>
  <si>
    <t>2406275G0880AV</t>
  </si>
  <si>
    <t>OMI OXY</t>
  </si>
  <si>
    <t>Tama Max</t>
  </si>
  <si>
    <t>2406286683QWJG</t>
  </si>
  <si>
    <t>BRVT</t>
  </si>
  <si>
    <t>Trichoderma super</t>
  </si>
  <si>
    <t>Anh Dương Văn Minh</t>
  </si>
  <si>
    <t>0962266397</t>
  </si>
  <si>
    <t>thôn 11, xã Quãng Hòa, huyện ĐakGlong, tỉnh Đak Nông</t>
  </si>
  <si>
    <t>Utra Keo</t>
  </si>
  <si>
    <t>Omi Bacter</t>
  </si>
  <si>
    <t>Anh Cao Xuân Phúc</t>
  </si>
  <si>
    <t>0966084748</t>
  </si>
  <si>
    <t xml:space="preserve">Đường Huy Cận - TDP6 - TT ĐẮK MIL - Đắk Mil - Đắk Nông </t>
  </si>
  <si>
    <t>Omi Bio</t>
  </si>
  <si>
    <t>Omi Bo</t>
  </si>
  <si>
    <t>Omi Cabo</t>
  </si>
  <si>
    <t>24062879M8UGAJ</t>
  </si>
  <si>
    <t>Omi Detox</t>
  </si>
  <si>
    <t>Chị Trần Thị Thu Hương</t>
  </si>
  <si>
    <t>0947374249</t>
  </si>
  <si>
    <t>Thôn Hòa Thành, X.Hoà Đông, H.Krông Pắk, T.Đăk Lăk</t>
  </si>
  <si>
    <t>Omi Fungi</t>
  </si>
  <si>
    <t>Omi Haka</t>
  </si>
  <si>
    <t>Chị Hà</t>
  </si>
  <si>
    <t>0354426427</t>
  </si>
  <si>
    <t>Thôn 3 ianhin chưpah gia lai</t>
  </si>
  <si>
    <t>OMI PIKA</t>
  </si>
  <si>
    <t>Omi Mega</t>
  </si>
  <si>
    <t>Omi Nitro</t>
  </si>
  <si>
    <t>240701ED4UPG91</t>
  </si>
  <si>
    <t>OMI BACTER</t>
  </si>
  <si>
    <t>Omi Pika</t>
  </si>
  <si>
    <t>Anh Super</t>
  </si>
  <si>
    <t>0379977240</t>
  </si>
  <si>
    <t xml:space="preserve"> Đường Nguyễn Thị Minh Khai giao nhau với Trần Quang Khải, TT Eakar, huyện Eakar, tỉnh Đak Lak</t>
  </si>
  <si>
    <t>Chị Hồng Cẩm</t>
  </si>
  <si>
    <t>0896730692</t>
  </si>
  <si>
    <t>Ấp 4, xã Suối Ngô, huyện Tân Châu, tỉnh Tây Ninh</t>
  </si>
  <si>
    <t>Omi Nitro-100ml</t>
  </si>
  <si>
    <t>ALI MAX</t>
  </si>
  <si>
    <t>Omi Detox-100ml</t>
  </si>
  <si>
    <t>SODIMI</t>
  </si>
  <si>
    <t>Omi Aba</t>
  </si>
  <si>
    <t>Anh Trần Văn Ký</t>
  </si>
  <si>
    <t>0907639121</t>
  </si>
  <si>
    <t>Thôn 8 (thôn 13 cũ), xã Hoà Nam, huyện Di Linh, tỉnh Lâm Đồng</t>
  </si>
  <si>
    <t>Tặng 2 nón tay bèo OMI</t>
  </si>
  <si>
    <t>Omi Lado</t>
  </si>
  <si>
    <t>Anh Pháp Nguyễn</t>
  </si>
  <si>
    <t>0944353968</t>
  </si>
  <si>
    <t>305, Chung cư An Hào 7, KDC Nam Long, Phường Tân Thuận Đông, Quận 7, TP. Hồ Chí Minh</t>
  </si>
  <si>
    <t>Omi Gama</t>
  </si>
  <si>
    <t>579003231841585820</t>
  </si>
  <si>
    <t>Khách titkok</t>
  </si>
  <si>
    <t>0332363605</t>
  </si>
  <si>
    <t>Omi Humic</t>
  </si>
  <si>
    <t>579004112221145954</t>
  </si>
  <si>
    <t>0707800888</t>
  </si>
  <si>
    <t>HCM</t>
  </si>
  <si>
    <t>Omi Rabi</t>
  </si>
  <si>
    <t>579008216019405641</t>
  </si>
  <si>
    <t>0973313731</t>
  </si>
  <si>
    <t>Kon Tum</t>
  </si>
  <si>
    <t>Omi Oka</t>
  </si>
  <si>
    <t>Magie Kẽm</t>
  </si>
  <si>
    <t>579008545054296224</t>
  </si>
  <si>
    <t>0364645464</t>
  </si>
  <si>
    <t>Pyme Max</t>
  </si>
  <si>
    <t>240701FVK7EMNS</t>
  </si>
  <si>
    <t>Chị Ngọc Hiền CTV</t>
  </si>
  <si>
    <t xml:space="preserve">0332716104 </t>
  </si>
  <si>
    <t>Thôn Quảng An, xã Đạo Nghĩa, huyện Đăk R lắp, tỉnh Đăk Nông</t>
  </si>
  <si>
    <t>Eco Plus</t>
  </si>
  <si>
    <t>Anh Hoàn Đức Long</t>
  </si>
  <si>
    <t>0397156603</t>
  </si>
  <si>
    <t>thôn 8 mới, xã Hòa Nam, huyện Di Linh, tỉnh Lâm Đồng</t>
  </si>
  <si>
    <t>Omi Oxy</t>
  </si>
  <si>
    <t>Ace Max</t>
  </si>
  <si>
    <t>Anh Dương Bảo</t>
  </si>
  <si>
    <t>0913444888</t>
  </si>
  <si>
    <t xml:space="preserve">248 Lê Thánh Tông, phường Tân Lợi,TP Buôn Ma Thuột, tỉnh Đak Lak </t>
  </si>
  <si>
    <t>Foganic gold 20L</t>
  </si>
  <si>
    <t>Anh Bảo</t>
  </si>
  <si>
    <t>0907182456</t>
  </si>
  <si>
    <t>dốc đường đập, thôn 3,  Nghĩa Trung, Bù Đăng,Bình Phước</t>
  </si>
  <si>
    <t xml:space="preserve"> tặng bù đơn 24/6 khách đặt 1 thùng 30 tặng 2 chai nhưng kho chỉ còn 27 chai, 1 nón OMI</t>
  </si>
  <si>
    <t>Anh Võ Tấn Sỹ</t>
  </si>
  <si>
    <t>0987919177</t>
  </si>
  <si>
    <t>thôn 2, xã Ea Nam, huyện Ea H'Leo, tỉnh Đắk Lắk</t>
  </si>
  <si>
    <t>Chị Hằng</t>
  </si>
  <si>
    <t>0375795147</t>
  </si>
  <si>
    <t>Trại cây giống Tám Tiễn, đường Bà Xá, thôn 2, X.Nghĩa Trung, H.Bù Đăng, T.Bình Phước</t>
  </si>
  <si>
    <t>Tính vào chi phí Maketing để chụp ảnh và quay video</t>
  </si>
  <si>
    <t>Anh Nguyễn Tri Phương</t>
  </si>
  <si>
    <t>0919066499</t>
  </si>
  <si>
    <t>Tổ 3 khu phố 2, TT.Ma Đa Guôi, H.Đạ Huoai, T.Lâm Ðồng</t>
  </si>
  <si>
    <t>OMI HUMIC</t>
  </si>
  <si>
    <t>Anh Nguyễn Văn Lực</t>
  </si>
  <si>
    <t>0961444867</t>
  </si>
  <si>
    <t>tổ 3, ấp Sóc Lết, xã Tân Lợi, huyện Hớn Quản, tỉnh Bình Phước</t>
  </si>
  <si>
    <t>OMI CABO</t>
  </si>
  <si>
    <t>OMI RABI</t>
  </si>
  <si>
    <t>579015042725022599</t>
  </si>
  <si>
    <t>0915089753</t>
  </si>
  <si>
    <t>579015159682468789</t>
  </si>
  <si>
    <t>0399059761</t>
  </si>
  <si>
    <t>579017915098303193</t>
  </si>
  <si>
    <t>0336550719</t>
  </si>
  <si>
    <t>Chị Phương Vy</t>
  </si>
  <si>
    <t>0916864208</t>
  </si>
  <si>
    <t>Thôn 6 xã Hòa Thắng Thành phố Buôn Ma Thuột Tỉnh Đắk Lắk</t>
  </si>
  <si>
    <t>240703MS52Y2WE</t>
  </si>
  <si>
    <t>Vĩnh Long</t>
  </si>
  <si>
    <t>579021296581904544</t>
  </si>
  <si>
    <t>579022250729506980</t>
  </si>
  <si>
    <t>0376815259</t>
  </si>
  <si>
    <t>579023543920724237</t>
  </si>
  <si>
    <t>0356860987</t>
  </si>
  <si>
    <t>Tây Ninh</t>
  </si>
  <si>
    <t>OMI Detox-100ml</t>
  </si>
  <si>
    <t>Anh Tư Đen</t>
  </si>
  <si>
    <t>0356977187</t>
  </si>
  <si>
    <t>ấp 3, xã Đồng Tâm, huyện Đồng Phú, tỉnh Bình Phước</t>
  </si>
  <si>
    <t>PYME MAX</t>
  </si>
  <si>
    <t>579030058893150648</t>
  </si>
  <si>
    <t>0989889446</t>
  </si>
  <si>
    <t>Sóc Trăng</t>
  </si>
  <si>
    <t>Anh Nguyễn Văn Thiên</t>
  </si>
  <si>
    <t>0968542744</t>
  </si>
  <si>
    <t>Thôn 7, Xã Đức Liễu, Huyện Bù Đăng, Tỉnh Bình Phước</t>
  </si>
  <si>
    <t>Chị Hiền</t>
  </si>
  <si>
    <t>0969563047</t>
  </si>
  <si>
    <t>đội 6, ấp 2 xã Đồng Tâm, huyện Đồng Phú, tỉnh Bình Phước</t>
  </si>
  <si>
    <t>ACE MAX</t>
  </si>
  <si>
    <t>Thôn 8 (Thôn 13 Cũ), Xã Hoà Nam, Huyện Di Linh, Tỉnh Lâm Đồng</t>
  </si>
  <si>
    <t>Anh Điểu Don</t>
  </si>
  <si>
    <t>0979379114</t>
  </si>
  <si>
    <t>thôn 12, X.Thống Nhất, H.Bù Đăng, T.Bình Phước</t>
  </si>
  <si>
    <t>2407070SAXMQCG</t>
  </si>
  <si>
    <t>Long An</t>
  </si>
  <si>
    <t>Hoàn đơn</t>
  </si>
  <si>
    <t>579032695909812655</t>
  </si>
  <si>
    <t>0393660839</t>
  </si>
  <si>
    <t>Đồng Nai</t>
  </si>
  <si>
    <t>579033762007124354</t>
  </si>
  <si>
    <t>0357619162</t>
  </si>
  <si>
    <t>Anh Tuấn CTV</t>
  </si>
  <si>
    <t>0975737772</t>
  </si>
  <si>
    <t>Khu phố 3, Đường Lê Duẩn, Huyện Thạnh Hoá, Tỉnh Long An</t>
  </si>
  <si>
    <t>400 (làm tròn tiền)</t>
  </si>
  <si>
    <t>579041657195236148</t>
  </si>
  <si>
    <t>0983011516</t>
  </si>
  <si>
    <t>579041756401993912</t>
  </si>
  <si>
    <t>0344315269</t>
  </si>
  <si>
    <t>2407095A27NBS2</t>
  </si>
  <si>
    <t>579047562750692326</t>
  </si>
  <si>
    <t>0862598647</t>
  </si>
  <si>
    <t>Cô Tám</t>
  </si>
  <si>
    <t>0386452844</t>
  </si>
  <si>
    <t>Thôn Cô Lắp, xã Sơn Bình, huyện Khánh Sơn, tỉnh Khánh Hoà</t>
  </si>
  <si>
    <t>Anh Thái</t>
  </si>
  <si>
    <t>0943383034</t>
  </si>
  <si>
    <t>1566, Hùng Vương, phường Bình Tân, TX Buôn Hồ, tỉnh Đắk Lắk</t>
  </si>
  <si>
    <t>Anh Nguyễn Văn Nguyên</t>
  </si>
  <si>
    <t>0978666558</t>
  </si>
  <si>
    <t>Lablang - Chư sê - Gia Lai</t>
  </si>
  <si>
    <t>Anh Bùi Ngọc Chương</t>
  </si>
  <si>
    <t>0977007447</t>
  </si>
  <si>
    <t>40 Lê Duẩn TDP 8, P.An Lạc, TX.Buôn Hồ, T.Đăk Lăk</t>
  </si>
  <si>
    <t>Anh Võ Văn Hoàng</t>
  </si>
  <si>
    <t>0792620370</t>
  </si>
  <si>
    <t>số nhà 112, ấp 57, xã Xuân Quế, huyện Cẩm Mỹ, tỉnh Đồng Nai</t>
  </si>
  <si>
    <t>24071099RY3GRG</t>
  </si>
  <si>
    <t>2407119WTMPEDC</t>
  </si>
  <si>
    <t>579055284238649599</t>
  </si>
  <si>
    <t>0902563602</t>
  </si>
  <si>
    <t>Anh Kiệt</t>
  </si>
  <si>
    <t>0335342053</t>
  </si>
  <si>
    <t>Ấp Suối Lê, Xã Tân Lâm, Huyện Xuyên Mộc, BRVT</t>
  </si>
  <si>
    <t>AKAMI</t>
  </si>
  <si>
    <t>Anh Thời</t>
  </si>
  <si>
    <t>0364941956 0984176870</t>
  </si>
  <si>
    <t>thôn 2, xã Nghĩa Trung, huyện Bù Đăng, tỉnh Bình Phước</t>
  </si>
  <si>
    <t>Khách CK</t>
  </si>
  <si>
    <t>Anh Hùng</t>
  </si>
  <si>
    <t>0989559223</t>
  </si>
  <si>
    <t>74 Nguyễn Tất thành, TT Krong Năng, huyện Krong Năng , tỉnh Đắk Lắk</t>
  </si>
  <si>
    <t>Anh Khoa</t>
  </si>
  <si>
    <t>0385333132</t>
  </si>
  <si>
    <t>thôn 2, xã Thống Nhất, huyện Bù Đăng, tỉnh Bình Phước</t>
  </si>
  <si>
    <t>Anh Mạnh</t>
  </si>
  <si>
    <t>0975590508</t>
  </si>
  <si>
    <t>Thôn Thống Nhất, Xã Đak Nhau, Huyện Bù Đăng, Tỉnh Bình Phước</t>
  </si>
  <si>
    <t>579060168466925859</t>
  </si>
  <si>
    <t>0945274677</t>
  </si>
  <si>
    <t>579060191673813283</t>
  </si>
  <si>
    <t>Anh Thành</t>
  </si>
  <si>
    <t>0384244991</t>
  </si>
  <si>
    <t>số Nhà 20, X.Ea Tóh, H.Krông Năng, T.Đăk Lăk</t>
  </si>
  <si>
    <t>Anh Hoàng (Tuấn)</t>
  </si>
  <si>
    <t>0973729229 0386909236</t>
  </si>
  <si>
    <t>Vòng xoay Đông Dương, X.Bờ Y, H.Ngọc Hồi, T.Kon Tum</t>
  </si>
  <si>
    <t>Anh Nguyễn Hữu Bình</t>
  </si>
  <si>
    <t>0979152080</t>
  </si>
  <si>
    <t>thôn 5, X.Cư Dliê M'nông, H.Cư M'gar, T.Đăk Lăk</t>
  </si>
  <si>
    <t>Anh Huy Vũ</t>
  </si>
  <si>
    <t>0345295259</t>
  </si>
  <si>
    <t>Trại dê Văn Hậu, X.Đăk R'moan, TP.Gia Nghĩa, T.Đăk Nông</t>
  </si>
  <si>
    <t>Bác 3 Phong</t>
  </si>
  <si>
    <t>0987505402</t>
  </si>
  <si>
    <t>33 Thôn Xuyên Phước, X.Đức Xuyên, H.Krông Nô, T.Đăk Nông</t>
  </si>
  <si>
    <t>579062085940644775</t>
  </si>
  <si>
    <t>0984357484</t>
  </si>
  <si>
    <t>579063929954404559</t>
  </si>
  <si>
    <t>0363643301</t>
  </si>
  <si>
    <t>240715N0JGWGP2</t>
  </si>
  <si>
    <t>579070192229059386</t>
  </si>
  <si>
    <t>0339728519</t>
  </si>
  <si>
    <t>579072062397451209</t>
  </si>
  <si>
    <t>Khách tiktok Nhi</t>
  </si>
  <si>
    <t>0353544472</t>
  </si>
  <si>
    <t>Sản phẩm quay video phục hồi cây (chi phí Maketing)</t>
  </si>
  <si>
    <t>Anh Tân</t>
  </si>
  <si>
    <t>0914273758</t>
  </si>
  <si>
    <t>250 An Dương Vương, TT Buôn Trấp, Krong Ana, Đắk Lắk</t>
  </si>
  <si>
    <t>Anh Phát</t>
  </si>
  <si>
    <t>0938996198</t>
  </si>
  <si>
    <t>56, Ấp 3, Phố 3, xã Phú Lợi, huyện Định Quán, tỉnh Đồng Nai</t>
  </si>
  <si>
    <t>Chị Nguyễn Thị Loan</t>
  </si>
  <si>
    <t>0914737005</t>
  </si>
  <si>
    <t>thôn 8 Bơ, xã Lộc Thành, huyện Bảo Lộc, tỉnh Lâm Đồng</t>
  </si>
  <si>
    <t>Anh Minh CTV</t>
  </si>
  <si>
    <t>0356495949</t>
  </si>
  <si>
    <t>Ấp Nhơn Hòa, xã Nhơn Nghĩa, huyện Châu Thành A, tỉnh Hậu Giang</t>
  </si>
  <si>
    <t>240716R5VDKK64</t>
  </si>
  <si>
    <t>Chị Linh</t>
  </si>
  <si>
    <t>0906737979</t>
  </si>
  <si>
    <t>145-147 Nguyễn Bỉnh Khiêm, P.Xương Huân, TP.Nha Trang, T.Khánh Hòa</t>
  </si>
  <si>
    <t>Khách CK
Thùng 30 chai tặng 2 chai (trừ 440.000đ vào đơn hàng)
Gửi bù 12 gói Ali Max bị hư</t>
  </si>
  <si>
    <t>OMI ABA</t>
  </si>
  <si>
    <t>FENO MAX</t>
  </si>
  <si>
    <t>thôn 12, xã Thống Nhất, huyện Bù Đăng, tỉnh Bình Phước</t>
  </si>
  <si>
    <t>Anh Nga Đào</t>
  </si>
  <si>
    <t>0392641451</t>
  </si>
  <si>
    <t>thôn Eakso, xã Eanam, huyện Eahleo, tỉnh Đăk Lăk</t>
  </si>
  <si>
    <t>Anh Minh Thắng</t>
  </si>
  <si>
    <t>0989412268</t>
  </si>
  <si>
    <t>Buôn Mùi 3, xã Cư Né, huyện Krông Buk, tỉnh Đăk Lăk</t>
  </si>
  <si>
    <t>IMI MAX</t>
  </si>
  <si>
    <t>Anh Gia Hạo</t>
  </si>
  <si>
    <t>0358740105</t>
  </si>
  <si>
    <t>Thôn Đạ Nhar, xã Quốc Oai, huyện Đạ Tẻh, tỉnh Lâm Đồng</t>
  </si>
  <si>
    <t>Anh Huỳnh Xuân Bảo</t>
  </si>
  <si>
    <t>0969103051</t>
  </si>
  <si>
    <t>Khu Phố 3, Phường Phú Lâm, TP Tuy Hoà, tỉnh Phú Yên</t>
  </si>
  <si>
    <t>CK bù 20.000</t>
  </si>
  <si>
    <t>0332716104</t>
  </si>
  <si>
    <t>579077924580985449</t>
  </si>
  <si>
    <t>0963582957</t>
  </si>
  <si>
    <t>Anh Phạm Minh Nam</t>
  </si>
  <si>
    <t>0392044455</t>
  </si>
  <si>
    <t>Nhà Số 9, Thôn Bình Đức 2, Xã Đức Hạnh, Huyện Bù Gia Mập, tỉnh Bình Phước</t>
  </si>
  <si>
    <t>Anh Nguyễn Văn Chí</t>
  </si>
  <si>
    <t>0327873095</t>
  </si>
  <si>
    <t>Số Nhà 934, Nguyễn Tất Thành, Khu Phố Bình Giang 2, Phường Sơn Giang, TX Phước Long, Tỉnh Bình Phước</t>
  </si>
  <si>
    <t>Cô Thu Mai</t>
  </si>
  <si>
    <t>0334630100</t>
  </si>
  <si>
    <t>Ấp Bù Tam, Xã Hưng Phước, huyện Bù Đốp, tỉnh Bình Phước</t>
  </si>
  <si>
    <t>2407191PVY48DY</t>
  </si>
  <si>
    <t>Tiền Giang</t>
  </si>
  <si>
    <t>Anh Đăng Văn Đun</t>
  </si>
  <si>
    <t>0963509165</t>
  </si>
  <si>
    <t>thôn 10, xã Tân Thanh, huyện Lâm Hà, tỉnh Lâm Đồng</t>
  </si>
  <si>
    <t>META PLUS</t>
  </si>
  <si>
    <t>Anh Trần Hưng</t>
  </si>
  <si>
    <t>0978578730</t>
  </si>
  <si>
    <t>Xã Trường Xuân, Huyện Đăk Song, Tỉnh Đăk Nông</t>
  </si>
  <si>
    <t>Anh Phong</t>
  </si>
  <si>
    <t>0972068281</t>
  </si>
  <si>
    <t>168, tổ 65, ấp 3, xã Cẩm Sơn, huyện Cai Lậy, tỉnh Tiền Giang</t>
  </si>
  <si>
    <t>Chị Ngọc</t>
  </si>
  <si>
    <t>0394574336</t>
  </si>
  <si>
    <t>thôn 6, xã Lộc Nam, huyện Bảo Lâm, tỉnh Lâm Đồng</t>
  </si>
  <si>
    <t>Anh Việt Nguyễn</t>
  </si>
  <si>
    <t>0935353123</t>
  </si>
  <si>
    <t>172 Nguyễn Văn Linh, TT Ea Knốp, huyện Ea Kar, tỉnh Đăk  Lắk</t>
  </si>
  <si>
    <t>579090492432549981</t>
  </si>
  <si>
    <t>0865162686</t>
  </si>
  <si>
    <t>OMI GAMA</t>
  </si>
  <si>
    <t>579090487216343133</t>
  </si>
  <si>
    <t>Khách titkok Nhi</t>
  </si>
  <si>
    <t>Anh Nguyễn Trọng Vũ</t>
  </si>
  <si>
    <t>0943899123</t>
  </si>
  <si>
    <t>149 Hiệp Hưng, X.Quảng Hiệp, H.Cư M'gar, T.Đăk Lăk</t>
  </si>
  <si>
    <t xml:space="preserve">TỔNG CỘNG </t>
  </si>
  <si>
    <t>KARIMON + KỸ THUẬT + FOCA</t>
  </si>
  <si>
    <t xml:space="preserve"> </t>
  </si>
  <si>
    <t xml:space="preserve">                                 MEGA UNI</t>
  </si>
  <si>
    <t xml:space="preserve">                               ECO PLUS</t>
  </si>
  <si>
    <t>DOANH SỐ OMI</t>
  </si>
  <si>
    <t>PHÍ VẬN CHUYỂN - CTY TRẢ</t>
  </si>
  <si>
    <t>TỔNG TIỀN GIẢM</t>
  </si>
  <si>
    <t>TỔNG HỢP DOANH SỐ THÁNG</t>
  </si>
  <si>
    <t>*TÌNH HÌNH THANH TOÁN</t>
  </si>
  <si>
    <t>Nhóm</t>
  </si>
  <si>
    <t>Tên sản phẩm</t>
  </si>
  <si>
    <t>Số lượng bán</t>
  </si>
  <si>
    <t>Hàng hư bù khách</t>
  </si>
  <si>
    <t>Hàng hóa hoàn</t>
  </si>
  <si>
    <t>TỔNG SL</t>
  </si>
  <si>
    <t xml:space="preserve">Đơn Giá </t>
  </si>
  <si>
    <t>Thành tiền</t>
  </si>
  <si>
    <t>SL TẶNG</t>
  </si>
  <si>
    <t>Ngày chuyển</t>
  </si>
  <si>
    <t>Tiền hàng Tháng 6</t>
  </si>
  <si>
    <t>Tiền hàng Tháng 7</t>
  </si>
  <si>
    <t>Phí ship 
Tháng 6</t>
  </si>
  <si>
    <t>Phí ship 
Tháng 7</t>
  </si>
  <si>
    <t>Thực chuyển</t>
  </si>
  <si>
    <t>Ghi chú</t>
  </si>
  <si>
    <t>OMI 1</t>
  </si>
  <si>
    <t>Rút Tiktok</t>
  </si>
  <si>
    <t>Anh Thời CK (dư 6k)</t>
  </si>
  <si>
    <t>Rút Shopee</t>
  </si>
  <si>
    <t>Bác 3 Phong CK</t>
  </si>
  <si>
    <t>Chị Linh CK</t>
  </si>
  <si>
    <t>Ck bù đơn anh Xuân Bảo</t>
  </si>
  <si>
    <t>OMI 2</t>
  </si>
  <si>
    <t>ECO PLUS</t>
  </si>
  <si>
    <t>Karimon</t>
  </si>
  <si>
    <t>Tổng cộng</t>
  </si>
  <si>
    <t>KỸ THUẬT</t>
  </si>
  <si>
    <t>FOCA</t>
  </si>
  <si>
    <t>UNI</t>
  </si>
  <si>
    <t>Mega Uni</t>
  </si>
  <si>
    <t>TIỀN HÀNG OMI</t>
  </si>
  <si>
    <t>KARIMON</t>
  </si>
  <si>
    <t xml:space="preserve">                            FOCA </t>
  </si>
  <si>
    <t xml:space="preserve">                     KỸ THUẬT </t>
  </si>
  <si>
    <t xml:space="preserve">                    ECO PLUS</t>
  </si>
  <si>
    <t>DOANH SỐ THÁNG</t>
  </si>
  <si>
    <t xml:space="preserve">                     MEGA UNI</t>
  </si>
  <si>
    <t>DS tháng trước</t>
  </si>
  <si>
    <t>TỔNG CỘNG</t>
  </si>
  <si>
    <t>DS tháng này</t>
  </si>
  <si>
    <t xml:space="preserve">             TIỀN PHẢI THU SAU GIẢM GIÁ</t>
  </si>
  <si>
    <t xml:space="preserve">ĐÃ THANH TOÁN </t>
  </si>
  <si>
    <t>Kỹ thuật</t>
  </si>
  <si>
    <t>TIỀN HÀNG CÒN NỢ</t>
  </si>
  <si>
    <t>Foca</t>
  </si>
  <si>
    <t>TỔNG TIỀN SHIP</t>
  </si>
  <si>
    <t>Tiền ship đã trừ</t>
  </si>
  <si>
    <t>OMI</t>
  </si>
  <si>
    <t>TIỀN SHIP CÒN NỢ</t>
  </si>
  <si>
    <t>* GHI CHÚ: HOÀN ĐƠN &amp; PHÍ NHÂN VIÊN CHỊU</t>
  </si>
  <si>
    <t>THÁNG</t>
  </si>
  <si>
    <t>NGÀY GỬI</t>
  </si>
  <si>
    <t>MVĐ</t>
  </si>
  <si>
    <t>TÊN KH</t>
  </si>
  <si>
    <t>ĐỊA CHỈ</t>
  </si>
  <si>
    <t>ĐƠN GIÁ</t>
  </si>
  <si>
    <t>THÀNH TIỀN</t>
  </si>
  <si>
    <t>ĐÃ TRẢ HÀNG</t>
  </si>
  <si>
    <t>GHI CHÚ</t>
  </si>
  <si>
    <t>X</t>
  </si>
  <si>
    <t>*GHI CHÚ: QUÀ TẶNG OMI</t>
  </si>
  <si>
    <t>Nón OMI</t>
  </si>
  <si>
    <t>*GHI CHÚ: HÀNG MẪU TÍNH VÀO CHI PHÍ MAKETING</t>
  </si>
  <si>
    <t>TÊN SẢN PHẨM</t>
  </si>
  <si>
    <t xml:space="preserve"> DANH SÁCH BÁN HÀNG THÁNG 06/2024 - OMI (Từ ngày 26/05/2024 đến 25/06/2024) </t>
  </si>
  <si>
    <t>578877451833477173</t>
  </si>
  <si>
    <t>0326889130</t>
  </si>
  <si>
    <t>OMI NITRO-100ml</t>
  </si>
  <si>
    <t>578880172885445486</t>
  </si>
  <si>
    <t>Khách tiktok (Nhi)</t>
  </si>
  <si>
    <t>0938204265</t>
  </si>
  <si>
    <t>Cần Thơ</t>
  </si>
  <si>
    <t>J&amp;T</t>
  </si>
  <si>
    <t>240529JH99U6GW</t>
  </si>
  <si>
    <t>SPX</t>
  </si>
  <si>
    <t>240529JGX48NQQ</t>
  </si>
  <si>
    <t>ninja</t>
  </si>
  <si>
    <t>240529JF3DHPJE</t>
  </si>
  <si>
    <t>Anh Sinh Niê</t>
  </si>
  <si>
    <t>0393515160</t>
  </si>
  <si>
    <t>X.Cư Bao, TX.Buôn Hồ, T.Đăk Lăk</t>
  </si>
  <si>
    <t>Anh Ngô Nguyễn Thanh Nhàn (Bạn Anh Nam)</t>
  </si>
  <si>
    <t>0829926123</t>
  </si>
  <si>
    <t>Ấp Thạnh Lợi, X.Tân Phú Thạnh, H.Châu Thành A, T.Hậu Giang</t>
  </si>
  <si>
    <t>Chị Duyên</t>
  </si>
  <si>
    <t>0362774221</t>
  </si>
  <si>
    <t>thôn 4, xã Đạp Loa, huyện Đạ Huoai, tỉnh Lâm Đồng</t>
  </si>
  <si>
    <t>OMI FUNGI</t>
  </si>
  <si>
    <t>BIO MAX</t>
  </si>
  <si>
    <t>Anh Bùi Văn Hạnh</t>
  </si>
  <si>
    <t>0395442794</t>
  </si>
  <si>
    <t>Thôn Chư Bồ II, xã Ia KLa, huyện Đức Cơ, tỉnh Gia Lai</t>
  </si>
  <si>
    <t>240529KK20WNH5</t>
  </si>
  <si>
    <t>OMI MEGA</t>
  </si>
  <si>
    <t>578885760828345053</t>
  </si>
  <si>
    <t>0853739379</t>
  </si>
  <si>
    <t>Chị Ngọc Ánh</t>
  </si>
  <si>
    <t>0377759068</t>
  </si>
  <si>
    <t>thôn 6a, xã Cư Prông, huyện Eakar, tỉnh Đăk Lắk</t>
  </si>
  <si>
    <t>Anh Điểu Đơn</t>
  </si>
  <si>
    <t>Anh Nguyễn Văn Quang</t>
  </si>
  <si>
    <t>0989192194</t>
  </si>
  <si>
    <t>ấp 1, xã Phú An, huyện Tân Phú, tỉnh Đồng Nai</t>
  </si>
  <si>
    <t>Anh Tuấn</t>
  </si>
  <si>
    <t>0326156557</t>
  </si>
  <si>
    <t xml:space="preserve">chốt 34, tổ 8, thị trấn Đức An, huyện Đắk Sông, tỉnh Đắk Nông </t>
  </si>
  <si>
    <t>Anh Ngọc</t>
  </si>
  <si>
    <t>0981813119</t>
  </si>
  <si>
    <t>51, tổ 3, ấp 1, xã Lộc Thiện, huyện Lộc Ninh, tỉnh Bình Phước</t>
  </si>
  <si>
    <t xml:space="preserve"> Anh Nguyễn Trường Hải</t>
  </si>
  <si>
    <t>0938935544</t>
  </si>
  <si>
    <t>Công ty Cổ phần Bia Sài Gòn Vĩnh Long, Khóm Tân Vĩnh Thuận, Phường Tân Ngãi, Thành phố Vĩnh Long, tỉnh Vĩnh Long</t>
  </si>
  <si>
    <t xml:space="preserve"> Anh Lưu Xuân Tuân</t>
  </si>
  <si>
    <t>0933655487</t>
  </si>
  <si>
    <t>TT Tô Hạp, huyện Khánh Sơn, tỉnh Khánh Hoà</t>
  </si>
  <si>
    <t>Anh Lưu Văn Nghĩa</t>
  </si>
  <si>
    <t>0976516106</t>
  </si>
  <si>
    <t>115thôn 9đinh trang hòa Di Linh Lâm Đồng</t>
  </si>
  <si>
    <t>Anh Lê Văn Hồng</t>
  </si>
  <si>
    <t>0949510607</t>
  </si>
  <si>
    <t>km17 hoà đông- krongpak-đaklak</t>
  </si>
  <si>
    <t>24060576TP5CKB</t>
  </si>
  <si>
    <t>OMI LADO</t>
  </si>
  <si>
    <t>thôn 6 A, X.Cư Prông, H.Ea Kar, T.Đăk Lăk</t>
  </si>
  <si>
    <t>Omi Detox 100ml</t>
  </si>
  <si>
    <t>2406057XJ0TQY3</t>
  </si>
  <si>
    <t>2406069N4KSV96</t>
  </si>
  <si>
    <t>Chị Nguyễn Thị Hòa</t>
  </si>
  <si>
    <t>0968492767</t>
  </si>
  <si>
    <t>thôn Bình Thanh, xã Ia Drang, huyện Chư Prông, tỉnh Gia Lai</t>
  </si>
  <si>
    <t>Chị Lam</t>
  </si>
  <si>
    <t>0343647910</t>
  </si>
  <si>
    <t>304d/22/14 Thôn 10, Xã Đại Lào ,Thành Phố Bảo Lộc, Tỉnh Lâm Đồng</t>
  </si>
  <si>
    <t>Anh Mic</t>
  </si>
  <si>
    <t xml:space="preserve">0842955547 </t>
  </si>
  <si>
    <t>xã Ea Hồ, huyện Krông Năng, tỉnh Đăk Lăk</t>
  </si>
  <si>
    <t>578910500725557679</t>
  </si>
  <si>
    <t>578911430430591010</t>
  </si>
  <si>
    <t>0774934887</t>
  </si>
  <si>
    <t>578913881293491151</t>
  </si>
  <si>
    <t>578914182985189472</t>
  </si>
  <si>
    <t>0329808212</t>
  </si>
  <si>
    <t xml:space="preserve"> 0976516106 </t>
  </si>
  <si>
    <t>115 thôn 9, xã Đinh Trang Hòa, huyện Di Linh, tỉnh Lâm Đồng</t>
  </si>
  <si>
    <t>MAGIE KẼM</t>
  </si>
  <si>
    <t>Bio Max</t>
  </si>
  <si>
    <t>578915700845153225</t>
  </si>
  <si>
    <t xml:space="preserve"> 0918490675 </t>
  </si>
  <si>
    <t>Thôn Ea Đin, xã Ea Bar, huyện Song Hinh, tỉnh Phú Yên</t>
  </si>
  <si>
    <t>Anh Sơn CTV</t>
  </si>
  <si>
    <t>0889157383</t>
  </si>
  <si>
    <t>Thôn Đức Đoài, Xã Đức Minh, Huyện Đắk Mil, tỉnh Đak Nông</t>
  </si>
  <si>
    <t>CTV CK 18%</t>
  </si>
  <si>
    <t>Anh Sơn</t>
  </si>
  <si>
    <t>0968936501</t>
  </si>
  <si>
    <t>11 đường 72, Tổ 1, Thôn 6, xã Vũ Hòa, huyện Đức Linh, tỉnh Bình Thuận</t>
  </si>
  <si>
    <t>Anh Trương Thanh Tài</t>
  </si>
  <si>
    <t>0334192182</t>
  </si>
  <si>
    <t>số 663, Tổ 19, Ấp 5, X.Phú An, H.Cai Lậy, T.Tiền Giang</t>
  </si>
  <si>
    <t>Anh San</t>
  </si>
  <si>
    <t>0934450499</t>
  </si>
  <si>
    <t>45 Trần Nhật Duật, buôn Ako Dhông, phường Tân Lợi, Tp.Buôn Ma Thuột</t>
  </si>
  <si>
    <t>Áo thun nam</t>
  </si>
  <si>
    <t>Gửi cho Khoa+Hằng</t>
  </si>
  <si>
    <t>Áo thun nữ</t>
  </si>
  <si>
    <t>Nón tay bèo</t>
  </si>
  <si>
    <t>Anh Sang</t>
  </si>
  <si>
    <t>0985315611</t>
  </si>
  <si>
    <t>ấp Phước Hiệp (Trung tâm TÂM TRÍ VIỆT đi vào khoảng 200m bên trái có 2 cây cột), xã Phước Ninh, huyện Dương Minh Châu, tỉnh Tây Ninh</t>
  </si>
  <si>
    <t>0842955547</t>
  </si>
  <si>
    <t xml:space="preserve">0918490675 </t>
  </si>
  <si>
    <t>Anh Bi</t>
  </si>
  <si>
    <t xml:space="preserve">0944335336 </t>
  </si>
  <si>
    <t>31 Hoàng Hoa Thám, Phường Tân Tiến, TP Buôn Ma Thuột, tỉnh Đắk Lắk</t>
  </si>
  <si>
    <t>Anh Miyô</t>
  </si>
  <si>
    <t>0969013258</t>
  </si>
  <si>
    <t>Buôn sah A, X.Ea Tul, H.Cư M'gar, T.Đăk Lăk</t>
  </si>
  <si>
    <t>Anh Nhân</t>
  </si>
  <si>
    <t>0368285123</t>
  </si>
  <si>
    <t>Thôn 2, xã Tân Lập, huyện Krong Buk, tỉnh Đắk Lắk</t>
  </si>
  <si>
    <t>578942445324503276</t>
  </si>
  <si>
    <t xml:space="preserve"> 0387402070</t>
  </si>
  <si>
    <t>Anh Cường</t>
  </si>
  <si>
    <t>0972161890</t>
  </si>
  <si>
    <t>ấp Tân Đông 1, xã Tân Lập, huyện Tân Biên, tỉnh Tây Ninh</t>
  </si>
  <si>
    <t>Đường Huy Cận - TDP6 - TT ĐẮK MIL - Đắk Mil - Đắk Nông</t>
  </si>
  <si>
    <t>Anh Vũ Đình Tính</t>
  </si>
  <si>
    <t>0969473799</t>
  </si>
  <si>
    <t>Thôn 3, xã La Dạ, huyện Hàm Thuận Bắc, tỉnh Bình Thuận</t>
  </si>
  <si>
    <t>24061421YF4BBP</t>
  </si>
  <si>
    <t>578946278930876600</t>
  </si>
  <si>
    <t>tổ 3 khu phố 2, TT Madagui, huyện Dạ Huoai, tỉnh Lâm Đồng</t>
  </si>
  <si>
    <t>Đường Nguyễn Thị Minh Khai giao nhau với Trần Quang Khải, TT Eakar, huyện Eakar, tỉnh Đak Lak</t>
  </si>
  <si>
    <t>Anh Nguyễn Văn Linh</t>
  </si>
  <si>
    <t>0924965412</t>
  </si>
  <si>
    <t>Đội 3 ấp Hậu Vinh, X.Hậu Thành, H.Cái Bè, T.Tiền Giang</t>
  </si>
  <si>
    <t>578956586800679173</t>
  </si>
  <si>
    <t>0967181695</t>
  </si>
  <si>
    <t>578959315246418466</t>
  </si>
  <si>
    <t>0364677163</t>
  </si>
  <si>
    <t>578960558106511746</t>
  </si>
  <si>
    <t>578959707949992747</t>
  </si>
  <si>
    <t>0349806029</t>
  </si>
  <si>
    <t>578962849516914960</t>
  </si>
  <si>
    <t>0979881579</t>
  </si>
  <si>
    <t>578969547569007564</t>
  </si>
  <si>
    <t>0948189526</t>
  </si>
  <si>
    <t>Kom Tum</t>
  </si>
  <si>
    <t>578970169432115878</t>
  </si>
  <si>
    <t>0327728926</t>
  </si>
  <si>
    <t>578972306480531554</t>
  </si>
  <si>
    <t>0912819927</t>
  </si>
  <si>
    <t>578970262887238335</t>
  </si>
  <si>
    <t>0988510614</t>
  </si>
  <si>
    <t>578970346229959156</t>
  </si>
  <si>
    <t>0812829220</t>
  </si>
  <si>
    <t>dốc đường đập, thôn 3, xã Nghĩa Trung, huyện Bù Đăng, tỉnh Bình Phước</t>
  </si>
  <si>
    <t>Chú Kiện</t>
  </si>
  <si>
    <t>0986613363</t>
  </si>
  <si>
    <t>Thôn Đắk Gê, xã Đắk Nhau, huyện Bù Đăng, tỉnh Bình Phước</t>
  </si>
  <si>
    <t xml:space="preserve">0978666558 </t>
  </si>
  <si>
    <t>xã Ia Blang, huyện Chư Sê, tỉnh Gia Lai</t>
  </si>
  <si>
    <t>240623QRU3BPSY</t>
  </si>
  <si>
    <t>578976384656902501</t>
  </si>
  <si>
    <t>0706793116</t>
  </si>
  <si>
    <t>Hậu Giang</t>
  </si>
  <si>
    <t>578978284425021986</t>
  </si>
  <si>
    <t>578978713879087761</t>
  </si>
  <si>
    <t>0378273641</t>
  </si>
  <si>
    <t>578980359740623190</t>
  </si>
  <si>
    <t>0372523934</t>
  </si>
  <si>
    <t>Anh Nguyễn Hải Triều</t>
  </si>
  <si>
    <t>0979982747</t>
  </si>
  <si>
    <t>47 Nguyễn Lương Bằng, Xã Hòa Thắng, TP Buôn Ma Thuột, Tỉnh Đắk Lắk</t>
  </si>
  <si>
    <t>240625VV0A8RGC</t>
  </si>
  <si>
    <t>Đồng Tháp</t>
  </si>
  <si>
    <t>KARIMON + KỸ THUẬT</t>
  </si>
  <si>
    <t xml:space="preserve">                                    BIOBI</t>
  </si>
  <si>
    <t>Tiền hàng Tháng 5</t>
  </si>
  <si>
    <t>Phí ship 
Tháng 5</t>
  </si>
  <si>
    <t>CK Tiktok</t>
  </si>
  <si>
    <t>CK Shopee</t>
  </si>
  <si>
    <t>Anh Nhàn CK</t>
  </si>
  <si>
    <t>BIOBI</t>
  </si>
  <si>
    <t>TIỀN HÀNG KARIMON</t>
  </si>
  <si>
    <t xml:space="preserve">               KỸ THUẬT</t>
  </si>
  <si>
    <t xml:space="preserve">               ECO PLUS</t>
  </si>
  <si>
    <t xml:space="preserve">                    BIOBI</t>
  </si>
  <si>
    <t xml:space="preserve">                MEGA UNI</t>
  </si>
  <si>
    <t>*GHI CHÚ: ĐỒNG PHỤC OMI</t>
  </si>
  <si>
    <t>LOẠI</t>
  </si>
  <si>
    <t>Áo thun nam L</t>
  </si>
  <si>
    <t>Áo thun nữ L</t>
  </si>
  <si>
    <t>Anh Lê Bảo Tiến</t>
  </si>
  <si>
    <t>0974852011</t>
  </si>
  <si>
    <t>09 Kim Đồng, TT.Tô Hạp, H.Khánh Sơn, T.Khánh Hòa</t>
  </si>
  <si>
    <t>Anh Châu Văn Anh Vũ</t>
  </si>
  <si>
    <t>0848473332</t>
  </si>
  <si>
    <t>38 thôn Xuân Long, xã Phú Xuân, huyện Krong Năng, tỉnh Đắk Lắk</t>
  </si>
  <si>
    <t>Anh Nguyễn Đức Thi</t>
  </si>
  <si>
    <t>0973137335</t>
  </si>
  <si>
    <t>Thôn Nghĩa Dũng, X.Sa Nghĩa, H.Sa Thầy, T.Kon Tum</t>
  </si>
  <si>
    <t>Chị Ánh</t>
  </si>
  <si>
    <t>Anh Minh Hiếu</t>
  </si>
  <si>
    <t>0396151195</t>
  </si>
  <si>
    <t>TDP 14 km 82, TT.Ea Drăng, H.Ea H'leo, T.Đăk Lăk</t>
  </si>
  <si>
    <t>Anh Đặng Ngọc Trung</t>
  </si>
  <si>
    <t>0915135543</t>
  </si>
  <si>
    <t>THÔN 3, X.Hoà Nam, H.Di Linh, T.Lâm Ðồng</t>
  </si>
  <si>
    <t>Anh Ybieng Niê</t>
  </si>
  <si>
    <t>0984007200</t>
  </si>
  <si>
    <t>số nhà 150, buôn Kniêr, xã Tân Tiến, huyện Krông Pắk, tỉnh Đắk Lắk</t>
  </si>
  <si>
    <t>Anh Đỗ Ngọc Dũng</t>
  </si>
  <si>
    <t>0983250233</t>
  </si>
  <si>
    <t xml:space="preserve"> cây xăng 49, xã Trường Xuân, Đắk Song, Đắk Nông</t>
  </si>
  <si>
    <t>Anh Lý Tài Thi</t>
  </si>
  <si>
    <t>0977667780</t>
  </si>
  <si>
    <t>số nhà 07, thôn 2, xã Cư Suê,  huyện CưMgar, tỉnh Đắk Lắk</t>
  </si>
  <si>
    <t>Chị Hạnh</t>
  </si>
  <si>
    <t>0368972688</t>
  </si>
  <si>
    <t>190, thôn 19/5, xã EaYong, huyện Krong Pắk, Đắk Lắk</t>
  </si>
  <si>
    <t>Chú Long</t>
  </si>
  <si>
    <t>0942973067</t>
  </si>
  <si>
    <t>Số 11 Nguyễn Khuyến, TT.Quảng Phú, H. Cư Mgar, T. Đắk Lắk</t>
  </si>
  <si>
    <t>Anh Nguyễn Duy Tiến</t>
  </si>
  <si>
    <t>0829524779</t>
  </si>
  <si>
    <t>số nhà Ngô Mây,  phường Nghĩa Thành, Gia Nghĩa,  Đắk Nông</t>
  </si>
  <si>
    <t>0898048537</t>
  </si>
  <si>
    <t>Thôn 8 (Thôn 13 Cũ), xã Hoà Nam, huyện Di Linh, tỉnh Lâm Đồng</t>
  </si>
  <si>
    <t>Anh Triệu Hoàng</t>
  </si>
  <si>
    <t>0343000825</t>
  </si>
  <si>
    <t>Tổ 6, ấp Cam Tiên, xã Nhân Nghĩa, huyện Cẩm Mỹ, tỉnh Đồng Nai</t>
  </si>
  <si>
    <t xml:space="preserve">Anh Bình (Khách chị Hiền CTV) </t>
  </si>
  <si>
    <t>0986781104</t>
  </si>
  <si>
    <t>Ngã 3 Hố Chúi, xã Nghĩa Thắng, huyện Dak Rlap, tỉnh Đak Nông</t>
  </si>
  <si>
    <t>0978828805</t>
  </si>
  <si>
    <t>Gia Lai</t>
  </si>
  <si>
    <t>Anh Phan Thanh Hoàng</t>
  </si>
  <si>
    <t>0393514324</t>
  </si>
  <si>
    <t>số nhà 117, KDC 3, ấp Hiệp Lợi, TT Định Quán, tỉnh Đồng Nai</t>
  </si>
  <si>
    <t>thôn Quảng An, X.Đạo Nghĩa, H.Đắk Rlấp, T.Đăk Nông</t>
  </si>
  <si>
    <t>Khách tiktok (NHI)</t>
  </si>
  <si>
    <t>0388875648</t>
  </si>
  <si>
    <t>Đak Lăk</t>
  </si>
  <si>
    <t>0936851481</t>
  </si>
  <si>
    <t>0333112551</t>
  </si>
  <si>
    <t>thôn Bắc Sông Gian, xã Khánh Trung, huyện Khánh Vĩnh, tỉnh Khánh Hoà</t>
  </si>
  <si>
    <t>Chị Hoàng Yến</t>
  </si>
  <si>
    <t>0919640479</t>
  </si>
  <si>
    <t>tổ 4, ấp 6, xã Lâm San, huyện Cẩm Mỹ, tỉnh Đồng Nai</t>
  </si>
  <si>
    <t>Anh Phúc</t>
  </si>
  <si>
    <t>0983043137</t>
  </si>
  <si>
    <t>194, tổ 2, Đường Phan Đình Phùng, P.Ngô Mây, TP.Kon Tum, T.Kon Tum</t>
  </si>
  <si>
    <t>0357605721</t>
  </si>
  <si>
    <t>Tạp Hoá Kim Lan, xóm 2, thôn Sông Cạn Đông, xã Cam Thịnh Tây, Thành Phố Cam Ranh, tỉnh Khánh Hoà</t>
  </si>
  <si>
    <t>Anh Phạm Văn Điền</t>
  </si>
  <si>
    <t>0987455842</t>
  </si>
  <si>
    <t>thôn 8, xã Quảng Khê, huyện Đăk Glong, tỉnh Đak Nông</t>
  </si>
  <si>
    <t>0384154144</t>
  </si>
  <si>
    <t xml:space="preserve">Chú Hoàng Đình Bính </t>
  </si>
  <si>
    <t>0386045520</t>
  </si>
  <si>
    <t>142, thôn 2, xã Hoà Linh, huyện Di Linh, tỉnh Lâm Đồng</t>
  </si>
  <si>
    <t>0374463497</t>
  </si>
  <si>
    <t>Ninh Thuận</t>
  </si>
  <si>
    <t xml:space="preserve">0913444888 </t>
  </si>
  <si>
    <t>248 Lê Thánh Tông, Phường Tân Lợi, TP Buôn Ma Thuột, tỉnh Đak Lăk</t>
  </si>
  <si>
    <t>Anh Nguyễn Sỹ Nghĩa</t>
  </si>
  <si>
    <t>0778539579</t>
  </si>
  <si>
    <t>Buôn Ea M"tá, Xã Ea Bhốc, Huyện Cư Kuin, tỉnh Đắk Lắk</t>
  </si>
  <si>
    <t>Anh Vũ</t>
  </si>
  <si>
    <t>0339247400</t>
  </si>
  <si>
    <t>số nhà 12 THÔN Giang Thành, X.Ea Dăh, H.Krông Năng, T.Đăk Lăk</t>
  </si>
  <si>
    <t>0383028992</t>
  </si>
  <si>
    <t>thôn 8 Bơ, xã Lộc Thành, Bảo Lộc, Lâm Đồng</t>
  </si>
  <si>
    <t>0866553148</t>
  </si>
  <si>
    <t>Anh Võ Văn Huân</t>
  </si>
  <si>
    <t>0967196511</t>
  </si>
  <si>
    <t>Thôn Thạch Hà, Xã Ea Tul, Huyện Cư Mgar, Tỉnh Đak Lak</t>
  </si>
  <si>
    <t xml:space="preserve">Anh Lưu Văn Nghĩa </t>
  </si>
  <si>
    <t>115 THÔN 9, X.Đinh Trang Hoà, H.Di Linh, T.Lâm Ðồng</t>
  </si>
  <si>
    <t>Km 17, X.Hoà Đông, H.Krông Pắk, T.Đăk Lăk</t>
  </si>
  <si>
    <t xml:space="preserve">Anh Y Nhất Ksơr </t>
  </si>
  <si>
    <t>0946588867</t>
  </si>
  <si>
    <t xml:space="preserve">Buôn Ea Bro, xã cư pơng huyện Krong Buk, tỉnh Đăk Lăk </t>
  </si>
  <si>
    <t xml:space="preserve">Chị Ngọc Hiền CTV </t>
  </si>
  <si>
    <t>Anh Phạm Vinh</t>
  </si>
  <si>
    <t>0982945117</t>
  </si>
  <si>
    <t>tổ dân phố 8a, X.Pơng Drang, H.Krông Búk, T.Đăk Lăk</t>
  </si>
  <si>
    <t>Chị Đào Thị Thu</t>
  </si>
  <si>
    <t>0984629341 0368151741</t>
  </si>
  <si>
    <t>ẤP Tầm Phô ẤP Tầm Phô, X.Tân Đông, H.Tân Châu, T.Tây Ninh</t>
  </si>
  <si>
    <t>0942769680</t>
  </si>
  <si>
    <t>Anh Vũ Văn Chánh</t>
  </si>
  <si>
    <t>0935134219</t>
  </si>
  <si>
    <t>91 Hai Bà Trưng, TT Đak Mil, huyện Đak Mil, tỉnh Đak Nông</t>
  </si>
  <si>
    <t>Anh Chia</t>
  </si>
  <si>
    <t>Thôn 12, X.Thống Nhất, H.Bù Đăng, T.Bình Phước</t>
  </si>
  <si>
    <t>Chị Trần Thị Vui</t>
  </si>
  <si>
    <t>0934164596</t>
  </si>
  <si>
    <t>nhà thờ giáo họ Thọ Sơn, xã Thọ Sơn, huyện Bù Đăng, tỉnh Bình Phước</t>
  </si>
  <si>
    <t>Chị Mỹ Thuận</t>
  </si>
  <si>
    <t>0981938592</t>
  </si>
  <si>
    <t>Số nhà 24 hẻm 46 đường Đồng Mĩ Ấp 7, X.Bàu Đồn, H.Gò Dầu, T.Tây Ninh</t>
  </si>
  <si>
    <t>Anh Hoàng Lâm</t>
  </si>
  <si>
    <t>0943009068</t>
  </si>
  <si>
    <t>Số 10 đường Phạm Phú Thứ tổ dân phố 5, P.An Lạc, TX.Buôn Hồ, T.Đăk Lăk</t>
  </si>
  <si>
    <t>Anh Y Kiên Niê</t>
  </si>
  <si>
    <t>0867004753</t>
  </si>
  <si>
    <t>buôn xóm A, X.Cư Pơng, H.Krông Búk, T.Đăk Lăk</t>
  </si>
  <si>
    <t>Nhà số 9 thôn Bình Đức 2, X.Đức Hạnh, H.Bù Gia Mập, T.Bình Phước</t>
  </si>
  <si>
    <t>0393609747</t>
  </si>
  <si>
    <t>Quốc lộ 1, khu phố 1, phường 4, thị xã Cai lậy, tien giang, cửa hàng xe máy nam anh 6</t>
  </si>
  <si>
    <t>Anh Thắng</t>
  </si>
  <si>
    <t>0905183320</t>
  </si>
  <si>
    <t>số nhà B3, Đ.Ngô Gia Tự, Phường Tân An, TP Buôn Mê Thuộc, tỉnh Đắk Lắk</t>
  </si>
  <si>
    <t>0963743382</t>
  </si>
  <si>
    <t>Anh Khôi Kbuôr</t>
  </si>
  <si>
    <t>0354898156</t>
  </si>
  <si>
    <t>Buôn Hồ, xã Ea Drơng, huyện Cư Mgar, tỉnh Đăk Lăk</t>
  </si>
  <si>
    <t>Anh Tiến Nông</t>
  </si>
  <si>
    <t>0394909350</t>
  </si>
  <si>
    <t>thôn Tăm An, X.Ea Tam, H.Krông Năng, T.Đăk Lăk</t>
  </si>
  <si>
    <t>Anh Ybiêng Niê</t>
  </si>
  <si>
    <t>số nhà 150 buôn Kniêr, X.Tân Tiến, H.Krông Pắk, T.Đăk Lăk</t>
  </si>
  <si>
    <t>Anh Phạm Thành Nguyên</t>
  </si>
  <si>
    <t>0868479647</t>
  </si>
  <si>
    <t>Thôn 3, cây đa km 47, Xã Ea Kly, Huyện Krông Pắk, Đắk Lắk</t>
  </si>
  <si>
    <t>0937282484</t>
  </si>
  <si>
    <t xml:space="preserve"> khu 2,TT Mỹ Phước, huyện Tân Phước, tỉnh Tiền Tiang</t>
  </si>
  <si>
    <t>Anh Nghị Huỳnh</t>
  </si>
  <si>
    <t>0916688023</t>
  </si>
  <si>
    <t>Ấp 3, Xã Mỹ Hòa, Huyện Tháp Mười, Tỉnh Đồng Tháp</t>
  </si>
  <si>
    <t>1566, Hùng Vương, phường Bình Tân, TX Buôn Hồ, Đắk Lắk</t>
  </si>
  <si>
    <t>0988443444</t>
  </si>
  <si>
    <t>5 Kopakolong, P.Thắng Lợi, TP.Kon Tum, T.Kon Tum</t>
  </si>
  <si>
    <t>Thôn Quảng An, xã Đạo Nghĩa, huyện Đăk Rlắp, tỉnh Đăk Nông</t>
  </si>
  <si>
    <t>Anh Phan Hoài Thương</t>
  </si>
  <si>
    <t>0973027647</t>
  </si>
  <si>
    <t>Buôn Pan, X.Ea Yông, H.Krông Pắk, T.Đăk Lăk</t>
  </si>
  <si>
    <t>Anh Đồng</t>
  </si>
  <si>
    <t>0989405872</t>
  </si>
  <si>
    <t>ngã 3 nha máy mì, X.Nâm N'jang, H.Đắk Song, T.Đăk Nông</t>
  </si>
  <si>
    <t>Anh Lâm</t>
  </si>
  <si>
    <t>0982146852</t>
  </si>
  <si>
    <t>thôn 4, xã Đồng Nai, huyện Bù Đăng, tỉnh Bình Phước</t>
  </si>
  <si>
    <t>Khách shopee (nick phụ)</t>
  </si>
  <si>
    <t>Khách shopee (nick chính)</t>
  </si>
  <si>
    <t>Anh Sáng</t>
  </si>
  <si>
    <t>0967998122</t>
  </si>
  <si>
    <t>319 Đ.Giải Phóng, TT.Phước An, H.Krông Pắk, T.Đăk Lăk</t>
  </si>
  <si>
    <t>xã Trường Xuân, huyện Đăk Song, tỉnh Đăk Nông</t>
  </si>
  <si>
    <t>Anh Lê Tuất</t>
  </si>
  <si>
    <t>0987541760</t>
  </si>
  <si>
    <t xml:space="preserve">số nhà 90, thôn Quảng Thọ, xã Đạo Nghĩa, Huyện Đắk R'Lấp, tỉnh Đắk Nông </t>
  </si>
  <si>
    <t>0987305530</t>
  </si>
  <si>
    <t>Anh Vinh Khúc</t>
  </si>
  <si>
    <t>0935390096</t>
  </si>
  <si>
    <t>Anh Lợi</t>
  </si>
  <si>
    <t>0939816627</t>
  </si>
  <si>
    <t xml:space="preserve">ấp Hòa Lộc 2, xã Xuân Hòa, huyện Kế Sách, tỉnh Sóc Trăng </t>
  </si>
  <si>
    <t>Anh Nguyễn Đức Thành</t>
  </si>
  <si>
    <t>0979430001</t>
  </si>
  <si>
    <t>Số 63, Thôn Lộc Châu 2, xã Tân Nghĩa, huyện Di Linh, tỉnh Lâm Đồng</t>
  </si>
  <si>
    <t>Anh Linh</t>
  </si>
  <si>
    <t>0889213928</t>
  </si>
  <si>
    <t>Buôn Kiều, X.Yang Mao, H.Krông Bông, T.Đăk Lăk</t>
  </si>
  <si>
    <t>0327606907</t>
  </si>
  <si>
    <t>0946109496</t>
  </si>
  <si>
    <t>0395797903</t>
  </si>
  <si>
    <t>130 Hùng Vương nhà thuốc Quỳnh Như, P.Đạt Hiếu, TX.Buôn Hồ, T.Đăk Lăk</t>
  </si>
  <si>
    <t>Thôn Quảng An, X.Đạo Nghĩa, H.Đắk Rlấp, T.Đăk Nông</t>
  </si>
  <si>
    <t>0343575762</t>
  </si>
  <si>
    <t>X Cư Bao, X.Cư Bao, TX.Buôn Hồ, T.Đăk Lăk</t>
  </si>
  <si>
    <t>Anh Lê Quốc Tuấn</t>
  </si>
  <si>
    <t>0825303035</t>
  </si>
  <si>
    <t>ngã 3, X.Cuor Đăng, H.Cư M'gar, T.Đăk Lăk</t>
  </si>
  <si>
    <t>Anh Nhật Vinh</t>
  </si>
  <si>
    <t>0935926754</t>
  </si>
  <si>
    <t xml:space="preserve"> thôn Du Oai, xã Sơn Lâm, huyện Khánh Sơn, tỉnh Khánh Hòa</t>
  </si>
  <si>
    <t>Anh Minh Trí</t>
  </si>
  <si>
    <t>0903466578</t>
  </si>
  <si>
    <t>thôn 4, X.Đồng Nai, H.Bù Đăng, T.Bình Phước</t>
  </si>
  <si>
    <t>Ia blang - Chư sê - Gia Lai</t>
  </si>
  <si>
    <t>Anh Y Nhất Ksơr</t>
  </si>
  <si>
    <t>Buôn Ea Brơ, xã Cư Pơng, huyện Krông Búk, tỉnh Đak Lăk</t>
  </si>
  <si>
    <t>Chị Ngọc Hiển CTV</t>
  </si>
  <si>
    <t>Anh Huy Đức</t>
  </si>
  <si>
    <t>0377357942</t>
  </si>
  <si>
    <t xml:space="preserve">Thôn Giang Thủy, xã Ea Puk, huyện Krông Năng, tỉnh Đăk Lăk </t>
  </si>
  <si>
    <t>0395037039</t>
  </si>
  <si>
    <t>Chị Dung (Anh Hưng) (Khách chị Hiền CTV)</t>
  </si>
  <si>
    <t>0862041951</t>
  </si>
  <si>
    <t>Thôn Quảng Lộc, X.Đạo Nghĩa, H.Đắk Rlấp, T.Đăk Nông</t>
  </si>
  <si>
    <t>Anh Bình ((Khách chị Hiền CTV)</t>
  </si>
  <si>
    <t>Ngã 3 Hố Chúi, xã Nghĩa Thắng, huyện Dak Rlap, tỉnh Dak Nông</t>
  </si>
  <si>
    <t>Thôn 8 (thôn 13 cũ), X.Hoà Nam, H.Di Linh, T.Lâm Ðồng</t>
  </si>
  <si>
    <t>Anh Hậu Hoàng</t>
  </si>
  <si>
    <t>0988475792</t>
  </si>
  <si>
    <t>Quốc lộ 26, km 45, buôn Krai A, xã Xã Krông Buk, huyện Krông Pak, tỉnh Đak Lăk</t>
  </si>
  <si>
    <t>0939688818</t>
  </si>
  <si>
    <t>Anh Triều Doãn</t>
  </si>
  <si>
    <t>0935101630</t>
  </si>
  <si>
    <t xml:space="preserve">Đường Ngô Thì Nhậm, thôn 4, xã Hòa An, huyện Krông Pắk, tỉnh Đắk Lắk </t>
  </si>
  <si>
    <t>Anh Thanh Nhân</t>
  </si>
  <si>
    <t>0334333650</t>
  </si>
  <si>
    <t>Thôn Ha Nít, Xã Sơn Lâm, Huyện Khánh Sơn, Tỉnh Khánh Hòa</t>
  </si>
  <si>
    <t>Anh Trần Lân</t>
  </si>
  <si>
    <t>0363919795</t>
  </si>
  <si>
    <t>số nhà 39, thôn Lộc An, xã Phú Lộc, huyện Krông Năng, tỉnh Đắk Lắk</t>
  </si>
  <si>
    <t xml:space="preserve">thôn Tăm An, xã Eatam, huyện Krông Năng, tỉnh Đak Lak </t>
  </si>
  <si>
    <t>Anh Nguyễn Văn Trân</t>
  </si>
  <si>
    <t>0982625757</t>
  </si>
  <si>
    <t>số 25 tổ 8. ấp Ninh Hưng 1, xã Chà Là, huyện Dương Minh Châu, tỉnh Tây Ninh</t>
  </si>
  <si>
    <t>Cô Thúy</t>
  </si>
  <si>
    <t>0342300279</t>
  </si>
  <si>
    <t>Thôn Lộc Thiện, xã Phú Lộc, huyện Krong Năng, tỉnh Đắk Lắk</t>
  </si>
  <si>
    <t>Anh Nguyễn Đình Minh</t>
  </si>
  <si>
    <t>0985279345</t>
  </si>
  <si>
    <t>thôn 3, xã EaKpam, huyện Cư M'gar, tỉnh Đắk Lắk</t>
  </si>
  <si>
    <t>Chị Nguyễn Thị Hoa</t>
  </si>
  <si>
    <t>0843502503</t>
  </si>
  <si>
    <t>số nhà 34, thôn 4, xã Phú Xuân, huyện Krông Năng, tỉnh Đắk Lắk</t>
  </si>
  <si>
    <t>Trại cây giống Tám Tiễn đường Bà Xá thôn 2, X.Nghĩa Trung, H.Bù Đăng, T.Bình Phước</t>
  </si>
  <si>
    <t>Anh Đỗ Minh Thiện</t>
  </si>
  <si>
    <t>0981964614</t>
  </si>
  <si>
    <t>Trường Tiểu Học &amp; THCS Vừ A Dính thôn 4, X.Lộc Thành, H.Bảo Lâm, T.Lâm Ðồng</t>
  </si>
  <si>
    <t>194 Đường Phan Đình Phùng, tổ 2, Phường Ngô Mây, tp Kon Tum, tỉnh Kon Tum</t>
  </si>
  <si>
    <t>Anh Tâm</t>
  </si>
  <si>
    <t>0375192984</t>
  </si>
  <si>
    <t>Xã Ea Nam, huyện EaHleo, tỉnh Đắk Lắk</t>
  </si>
  <si>
    <t>Chị Thùy Linh</t>
  </si>
  <si>
    <t>Anh Nguyễn An</t>
  </si>
  <si>
    <t>0977747099</t>
  </si>
  <si>
    <t>Chị Thủy</t>
  </si>
  <si>
    <t>0369057197</t>
  </si>
  <si>
    <t>Thôn 1, xã Ea M'Doal, Huyện M'Drắk, tỉnh ĐắkLắk</t>
  </si>
  <si>
    <t>Anh Nguyễn Xuân Tùng</t>
  </si>
  <si>
    <t>0974401104</t>
  </si>
  <si>
    <t>Thôn 1, xã Tân Tiến, huyện Krông Pắc, tỉnh Đăk Lăk</t>
  </si>
  <si>
    <t>250 An Dương Vương, TT Buôn Trấp, Huyện Krông Ana, tỉnh Đak Lăk</t>
  </si>
  <si>
    <t xml:space="preserve">0368972688 </t>
  </si>
  <si>
    <t>190, thôn 19/5, xã EaYong, huyện Krong Pắk, tỉnh Đắk Lắk</t>
  </si>
  <si>
    <t>Anh Yan</t>
  </si>
  <si>
    <t>0345331145</t>
  </si>
  <si>
    <t>Buôn Krông B, X.Ea Tu, TP.Buôn Ma Thuột, T.Đăk Lăk</t>
  </si>
  <si>
    <t>Anh Lê Chí Thiện</t>
  </si>
  <si>
    <t>0971926856</t>
  </si>
  <si>
    <t>cầu sắc, ấp 3, xã Đức Liễu, huyện Bù Đăng, tỉnh Bình Phước</t>
  </si>
  <si>
    <t xml:space="preserve"> Thôn Cô Lắp, xã Sơn Bình, huyện Khánh Sơn, tỉnh Khánh Hoà</t>
  </si>
  <si>
    <t>0844575767</t>
  </si>
  <si>
    <t>Tổ dân phố 12, X.Pơng Drang, H.Krông Búk, T.Đăk Lăk</t>
  </si>
  <si>
    <t>số nhà B3, Ngô Gia Tự, tp Buôn Mê Thuộc, tỉnh Đắk Lắk</t>
  </si>
  <si>
    <t>Anh Khai</t>
  </si>
  <si>
    <t>0975402408 0977359887</t>
  </si>
  <si>
    <t>nhà thờ giáo xứ Long Điền, huyện Phước Long, tỉnh Bình Phước</t>
  </si>
  <si>
    <t>Anh Tuấn (khách chị Hiền CTV)</t>
  </si>
  <si>
    <t>0346708819</t>
  </si>
  <si>
    <t>0355381209</t>
  </si>
  <si>
    <t>0974647755</t>
  </si>
  <si>
    <t>Anh Nam</t>
  </si>
  <si>
    <t>0985001438</t>
  </si>
  <si>
    <t>thôn Đak U, xã Đak Ơ, huyện Bù Gia Mập, tỉnh Bình Phước</t>
  </si>
  <si>
    <t xml:space="preserve">0979380011 </t>
  </si>
  <si>
    <t>số nhà 12, đường 5a, thôn 2, xã Hòa Thuận, TP Buôn Mê Thuốc, tỉnh Đak Lak</t>
  </si>
  <si>
    <t>trụ điện 66, X.Nghĩa Bình, H.Bù Đăng, T.Bình Phước</t>
  </si>
  <si>
    <t>Km17 hoà đông- krongpak-đaklak</t>
  </si>
  <si>
    <t>0335187721</t>
  </si>
  <si>
    <t>Thị trấn pong Đrang Krông Buk đắc lắc</t>
  </si>
  <si>
    <t>Anh Lê Mừng</t>
  </si>
  <si>
    <t>0962006005</t>
  </si>
  <si>
    <t>thôn 2a Eanam eahleo daklak</t>
  </si>
  <si>
    <t>Bình Thuận</t>
  </si>
  <si>
    <t>Anh Triển</t>
  </si>
  <si>
    <t>0961806855</t>
  </si>
  <si>
    <t>Ấp Mỹ hưng, xã Mỹ Long huyện Cai Lậy, tỉnh Tiền Giang</t>
  </si>
  <si>
    <t>Chị San</t>
  </si>
  <si>
    <t>0332191365</t>
  </si>
  <si>
    <t>Thôn Buôn Đung, xã Ea Khal, huyện EaHleo, tỉnh Đắk Lắk</t>
  </si>
  <si>
    <t>thôn 8 Bơ, X.Lộc Thanh, TP.Bảo Lộc, T.Lâm Ðồng</t>
  </si>
  <si>
    <t>Anh Yteng Byă</t>
  </si>
  <si>
    <t>0777377073</t>
  </si>
  <si>
    <t>cổng chào thôn 5, xã Tân Tiến, huyện Krông Pak, tỉnh Đak Lăk</t>
  </si>
  <si>
    <t xml:space="preserve"> 0989405872</t>
  </si>
  <si>
    <t>Anh Thoại</t>
  </si>
  <si>
    <t>0852091987</t>
  </si>
  <si>
    <t>khu tái định cư thôn 1, xã Hòa Thắng, TP Buôn Ma Thuộc, tỉnh Đak Lăk</t>
  </si>
  <si>
    <t>Anh Nguyễn Văn Trưởng</t>
  </si>
  <si>
    <t>0984495615</t>
  </si>
  <si>
    <t>Thôn 2, xã Long Hà, huyện Phú Riềng, tỉnh Bình Phước</t>
  </si>
  <si>
    <t>Anh Sinh Nie</t>
  </si>
  <si>
    <t>Anh Trần Thanh Hoà</t>
  </si>
  <si>
    <t>Ấp Hoà Điền, xã Hoà Khánh, huyện Cái Bè, tỉnh Tiền Giang</t>
  </si>
  <si>
    <t>Anh Lê Vũ Hùng</t>
  </si>
  <si>
    <t>Agribank Chi Nhánh Huyện Bến Cầu, TT.Bến Cầu, H.Bến Cầu, T.Tây Ninh</t>
  </si>
  <si>
    <t>Anh Vũ Trọng Đức (WEB)</t>
  </si>
  <si>
    <t>0907998609</t>
  </si>
  <si>
    <t>thôn Trấn Phú, xã Gia Viễn, huyện Cát Tiên, tỉnh Lâm Đồng</t>
  </si>
  <si>
    <t>Anh Mai Xuân Tính</t>
  </si>
  <si>
    <t>0345948178</t>
  </si>
  <si>
    <t>Thôn Tân Đức, xã EaKênh, huyệh Krông Păk, tỉnh Đăk Lăk</t>
  </si>
  <si>
    <t>Anh Phạm Hồng Nhật</t>
  </si>
  <si>
    <t>0914144188</t>
  </si>
  <si>
    <t>Thôn 3, xã Nâm N'Jang, huyện Đăk Song, tỉnh Đăk Nông</t>
  </si>
  <si>
    <t>0978118316</t>
  </si>
  <si>
    <t>Anh Bùi Văn Tú</t>
  </si>
  <si>
    <t>0389550379</t>
  </si>
  <si>
    <t>Ấp Tân Đông, X.Tân Thành, H.Bù Đốp, T.Bình Phước</t>
  </si>
  <si>
    <t>0336760079</t>
  </si>
  <si>
    <t>Bình Dương</t>
  </si>
  <si>
    <t>Khách titkok (NHI)</t>
  </si>
  <si>
    <t>0399747040</t>
  </si>
  <si>
    <t>Anh Ngân Kim</t>
  </si>
  <si>
    <t>0862189627</t>
  </si>
  <si>
    <t>Thôn 8, xã Đắk Búk So, huyện Tuy Đức, tỉnh Đắk Nông</t>
  </si>
  <si>
    <t>0974170060</t>
  </si>
  <si>
    <t>0342491759</t>
  </si>
  <si>
    <t>Anh Thanh Tâm</t>
  </si>
  <si>
    <t>0918536712</t>
  </si>
  <si>
    <t>Anh Y Khoan Eban</t>
  </si>
  <si>
    <t>0347361638</t>
  </si>
  <si>
    <t>Đối diện cổng Buôn Sah a, Xã Ea Tul, Huyện Cumgar, Tỉnh Đắk Lắk</t>
  </si>
  <si>
    <t>0384182842</t>
  </si>
  <si>
    <t>0362867990</t>
  </si>
  <si>
    <t>ẤP Thuận Bình, X.Truông Mít, H.Dương Minh Châu, T.Tây Ninh</t>
  </si>
  <si>
    <t>Cô Dung (chú Đường)</t>
  </si>
  <si>
    <t>0385011289</t>
  </si>
  <si>
    <t>gân hàng Agribank, xã Nghĩa Thắng, huyện Dak Rlap, tỉnh Đak Nông</t>
  </si>
  <si>
    <t>Anh Bình (khách chị Hiền CTV)</t>
  </si>
  <si>
    <t>07778539579</t>
  </si>
  <si>
    <t>Chị Hiền CTV</t>
  </si>
  <si>
    <t>Quán cơm chị gấu, Thôn Đồng Tháp, xã Phước Tân, huyện Phú Riềng, tỉnh Bình Phước</t>
  </si>
  <si>
    <t>Chị Phương Phạm</t>
  </si>
  <si>
    <t>0826906979</t>
  </si>
  <si>
    <t>số nhà 47, thôn Phước Hòa, xã Ea Yông, huyện Krong Pak, tỉnh Đak Lăk</t>
  </si>
  <si>
    <t>Anh Qúy Võ</t>
  </si>
  <si>
    <t>0969569439</t>
  </si>
  <si>
    <t>thôn 5, xã Ea BHốk, huyện Cư Kuin, tỉnh Đak Lak</t>
  </si>
  <si>
    <t>Anh Nguyễn Văn Lý</t>
  </si>
  <si>
    <t>0383667737</t>
  </si>
  <si>
    <t>thôn 4, xã Ia Hlốp, huyện Chư Sê, tỉnh Gia Lai</t>
  </si>
  <si>
    <t>Chị Nguyễn Thị Xuân</t>
  </si>
  <si>
    <t xml:space="preserve">0389811563 </t>
  </si>
  <si>
    <t>xã Ia Pếch, huyện Ia Grai, tỉnh Gia Lai</t>
  </si>
  <si>
    <t>ấp Hòa Lộc 2, xã Xuân Hòa, huyện Kế Sách, tỉnh Sóc</t>
  </si>
  <si>
    <t>Anh Quechi Very</t>
  </si>
  <si>
    <t>0326859619 hoặc 0989700105</t>
  </si>
  <si>
    <t>Thôn Ea Chăm, Xã Ea Tân, Huyện Krông Năng, Tỉnh Đắk Lắk</t>
  </si>
  <si>
    <t xml:space="preserve">Anh Đỗ Tâm </t>
  </si>
  <si>
    <t>0972208232</t>
  </si>
  <si>
    <t>Thôn Tứ Quý, xã Lộc An, huyện Bảo Lâm, tỉnh Lâm Đồng</t>
  </si>
  <si>
    <t>0989813847</t>
  </si>
  <si>
    <t>Anh Trần Chí Thiện</t>
  </si>
  <si>
    <t>0328331146</t>
  </si>
  <si>
    <t>Số nhà 428, tổ 11, ấp An Thạnh, xã Đông Hoà Hiệp, huyện Cái Bè, tỉnh Tiền Giang</t>
  </si>
  <si>
    <t>Anh Định Mệnh</t>
  </si>
  <si>
    <t>0981876819</t>
  </si>
  <si>
    <t>đối diện số 19, trục 4 Buôn Ky, phường Thành Nhất, TP Buôn Ma Thuột, tỉnh Đắk Lắk</t>
  </si>
  <si>
    <t>Anh Hợp</t>
  </si>
  <si>
    <t>0384080446</t>
  </si>
  <si>
    <t>số nhà 09, Thôn 1 mới ( thôn 2 cũ ), xã Hòa Bắc, huyện Di Linh, tỉnh Lâm Đồng</t>
  </si>
  <si>
    <t>Anh Quân</t>
  </si>
  <si>
    <t>0905272746</t>
  </si>
  <si>
    <t>thôn Quang Trung, xã Ea Tân, huyện Krong Năng, Đắk Lắk</t>
  </si>
  <si>
    <t>0974041041</t>
  </si>
  <si>
    <t>thôn Thăng Tiến 1, Xã Hòa An, Huyện Krông Pắk, Đắc Lắk</t>
  </si>
  <si>
    <t>Anh Bùi Đức Lọng</t>
  </si>
  <si>
    <t>0986808779</t>
  </si>
  <si>
    <t xml:space="preserve">số nhà 161, thôn Tân Bình, xã Ea KNuec, huyện Krông Pắk, tỉnh Đắk Lắk </t>
  </si>
  <si>
    <t>Anh Phan Quỳnh</t>
  </si>
  <si>
    <t>0914482229</t>
  </si>
  <si>
    <t>Thôn 1, xã Ea Khal, huyện Ea H’Leo, tỉnh Đăk Lăk</t>
  </si>
  <si>
    <t>Anh Huynh</t>
  </si>
  <si>
    <t>0985992477</t>
  </si>
  <si>
    <t>Thôn 4, xãThống Nhất, huyện Bù Đăng, tỉnh Bình Phước</t>
  </si>
  <si>
    <t>0961999345</t>
  </si>
  <si>
    <t>Cây giống Cường Thịnh, thôn 4, xã La Dạ, huyện Hàm Thuận Bắc, tỉnh Bình Thuận</t>
  </si>
  <si>
    <t>0961842239</t>
  </si>
  <si>
    <t xml:space="preserve">Chị Ngọc Ánh </t>
  </si>
  <si>
    <t xml:space="preserve"> thôn 6a, xã Cư Prông, huyện Eakar, tỉnh Đăk Lắk</t>
  </si>
  <si>
    <t>Anh Long</t>
  </si>
  <si>
    <t>0942671933</t>
  </si>
  <si>
    <t>Thôn 1, xã Ea Kly, huyện Krong Pak, Đắk Lắk</t>
  </si>
  <si>
    <t>Anh Khải</t>
  </si>
  <si>
    <t>0339255392 0377900691</t>
  </si>
  <si>
    <t>ấp Hoà Quới, xã Xuân Hoà, huyện Kế Sách, tỉnh Sóc Trăng</t>
  </si>
  <si>
    <t>Anh Hoàng Anh</t>
  </si>
  <si>
    <t>0336429280</t>
  </si>
  <si>
    <t>Thôn Sơn Lập, xã Thọ Sơn, huyện Bù Đăng, tỉnh Bình Phước</t>
  </si>
  <si>
    <t>Anh Hải</t>
  </si>
  <si>
    <t>0382282382</t>
  </si>
  <si>
    <t>thôn Đông La, xã Lộc Đức, huyện Bảo Lâm, tỉnh Lâm Đồng</t>
  </si>
  <si>
    <t>Anh Huỳnh Văn Ân</t>
  </si>
  <si>
    <t>0909374699</t>
  </si>
  <si>
    <t>757 Quốc Lộ 1 A, P.Thạnh Xuân, Q.12, TP.Hồ Chí Minh</t>
  </si>
  <si>
    <t xml:space="preserve">Anh Lý Tài Thi </t>
  </si>
  <si>
    <t>số nhà 07, thôn 2, xã Cư Suê, huyện CưMgar, tỉnh Đắk Lắk</t>
  </si>
  <si>
    <t>0389201396</t>
  </si>
  <si>
    <t>Anh Bá Hưng</t>
  </si>
  <si>
    <t>0348032558</t>
  </si>
  <si>
    <t>Thôn 1, xã Ea Tiêu, huyện Cư Kuin, tỉnh Đắk Lắk</t>
  </si>
  <si>
    <t>0909949572</t>
  </si>
  <si>
    <t>0982375435</t>
  </si>
  <si>
    <t>0944343542</t>
  </si>
  <si>
    <t>Anh Bus</t>
  </si>
  <si>
    <t>0977971593</t>
  </si>
  <si>
    <t>Thôn 1a, xã Đinh Trang Hòa, huyện Di Linh, tỉnh Lâm Đồng</t>
  </si>
  <si>
    <t>ấp Hòa Lộc 2, xã Xuân Hòa, huyện Kế Sách, tỉnh Sóc Trăng</t>
  </si>
  <si>
    <t>Huỳnh Thị Đài Loan</t>
  </si>
  <si>
    <t>0984690327</t>
  </si>
  <si>
    <t>xã Sơn Lâm, huyện Khánh Sơn, tỉnh Khánh Hoà</t>
  </si>
  <si>
    <t>Chị Dung (Anh Hưng) khách chị Hiền CTV</t>
  </si>
  <si>
    <t>Cô Huệ (khách chị Hiền CTV)</t>
  </si>
  <si>
    <t>0332895387</t>
  </si>
  <si>
    <t xml:space="preserve"> Thôn Quảng An, X.Đạo Nghĩa, H.Đắk Rlấp, T.Đăk Nông</t>
  </si>
  <si>
    <t>Anh Lê Thanh Giang</t>
  </si>
  <si>
    <t>0359472006</t>
  </si>
  <si>
    <t>152 thôn 19/5, X.Hoà Đông, H.Krông Pắk, T.Đăk Lăk</t>
  </si>
  <si>
    <t>0862797962</t>
  </si>
  <si>
    <t>0966256568</t>
  </si>
  <si>
    <t>Thôn 9, Xã Hòa Phú, Thành phố Buôn Ma Thuột, T. Đắk Lắk</t>
  </si>
  <si>
    <t>Anh Phạm Trọng Cầu</t>
  </si>
  <si>
    <t>0366724009</t>
  </si>
  <si>
    <t xml:space="preserve"> 39, thôn 4 xã Hoà Bắc, Di Linh, Lâm Đồng</t>
  </si>
  <si>
    <t>0947291247</t>
  </si>
  <si>
    <t>số nhà 34, thôn Nam Thắng, xã Hòa Đông, huyện Krông Pắc, tỉnh Đắk Lắk</t>
  </si>
  <si>
    <t>Anh Duy Phạm</t>
  </si>
  <si>
    <t xml:space="preserve"> Nhà thờ giáo họ Thọ Sơn Thôn Sơn Lập, X.Thọ Sơn, H.Bù Đăng, T.Bình Phước</t>
  </si>
  <si>
    <t xml:space="preserve"> Khách shopee</t>
  </si>
  <si>
    <t>Ông Bùi Gia Dinh</t>
  </si>
  <si>
    <t>0983772072</t>
  </si>
  <si>
    <t>số nhà 358, Đường Hùng Vương, TT Buôn Trấp, huyện Krong Ana, tỉnh Đắk Lắk</t>
  </si>
  <si>
    <t>Anh Linh (khách chị Hiền CTV)</t>
  </si>
  <si>
    <t>0976636377</t>
  </si>
  <si>
    <t>277 Đường Trần Phú, phường Thành Công, TP Buôn Ma Thuột, tỉnh Đắk Lắk</t>
  </si>
  <si>
    <t>Chị Yến Nhi</t>
  </si>
  <si>
    <t>0336642972</t>
  </si>
  <si>
    <t xml:space="preserve"> ẤP 4, X.Thạnh Lộc, H.Cai Lậy, T.Tiền Giang</t>
  </si>
  <si>
    <t>Buôn Krông B, Xã Ea Tu, TP Buôn Ma Thuột, tỉnh Đắk Lắk</t>
  </si>
  <si>
    <t>Anh Quỳnh</t>
  </si>
  <si>
    <t>0345887856</t>
  </si>
  <si>
    <t>Km 48, Xã Ea Kly, huyện Krông Pắc, tỉnh Đắk Lắk</t>
  </si>
  <si>
    <t xml:space="preserve">Anh Hoàng Bách </t>
  </si>
  <si>
    <t>0335346693</t>
  </si>
  <si>
    <t>33 Nguyễn Đình Thi, TP Buôn Ma Thuột, tỉnh Đắk Lắk</t>
  </si>
  <si>
    <t>Anh Chung</t>
  </si>
  <si>
    <t>0345585273</t>
  </si>
  <si>
    <t>số 98, Buôn Puôr, xã Hòa Đông, huyện Krông Pắc, tỉnh Đắk Lắk</t>
  </si>
  <si>
    <t xml:space="preserve">Anh Yteng Byă </t>
  </si>
  <si>
    <t xml:space="preserve"> X Cư Bao, X.Cư Bao, TX.Buôn Hồ, T.Đăk Lăk</t>
  </si>
  <si>
    <t>khu tái định cư thôn 1, X.Hoà Thắng, TP.Buôn Ma Thuột, T.Đăk Lăk</t>
  </si>
  <si>
    <t>Hằng</t>
  </si>
  <si>
    <t>0333323765</t>
  </si>
  <si>
    <t>Anh Triệu Văn Định</t>
  </si>
  <si>
    <t>0946640509</t>
  </si>
  <si>
    <t>thôn Hà Giang, xã Ea Dah, huyện Krong Năng, tỉnh Đak Lăk</t>
  </si>
  <si>
    <t xml:space="preserve">Anh Ybieng Niê </t>
  </si>
  <si>
    <t>0364280219</t>
  </si>
  <si>
    <t>số 39 Thôn 4, X.Hoà Bắc, H.Di Linh, T.Lâm Ðồng</t>
  </si>
  <si>
    <t xml:space="preserve"> 0909374699</t>
  </si>
  <si>
    <t>Thôn 3, X.La Dạ, H.Hàm Thuận Bắc, T.Bình Thuận</t>
  </si>
  <si>
    <t>0984914444</t>
  </si>
  <si>
    <t>Anh Quang</t>
  </si>
  <si>
    <t>0353682918</t>
  </si>
  <si>
    <t>thôn Tà Giang, xã Thành Sơn, huyện Khánh Sơn, tỉnh Khánh Hòa</t>
  </si>
  <si>
    <t>0333140817</t>
  </si>
  <si>
    <t xml:space="preserve">Thôn 2, xã Nghĩa Trung, huyện Bù Đăng, tỉnh Bình Phước </t>
  </si>
  <si>
    <t>Anh Kha</t>
  </si>
  <si>
    <t>0355889942</t>
  </si>
  <si>
    <t>Ấp Thạnh Sơn, xã Thạnh Tây, huyện Tân Biên, tỉnh Tây Ninh</t>
  </si>
  <si>
    <t>Anh Quỳnh Như</t>
  </si>
  <si>
    <t>0349827774</t>
  </si>
  <si>
    <t>Ấp 3, xã Hoà Mỹ, huyện Phụng Hiệp, tỉnh Hậu Giang</t>
  </si>
  <si>
    <t>Cửa hàng xe máy Nam Anh 6 Quốc lộ 1 khu phố 1, P.4, TX.Cai Lậy, T.Tiền Giang</t>
  </si>
  <si>
    <t>Anh Ngô Nguyễn Kiếm Thiên (Bạn Anh Nam)</t>
  </si>
  <si>
    <t>Anh Hồ Quốc An</t>
  </si>
  <si>
    <t>0988405980</t>
  </si>
  <si>
    <t>Khóm Hoà Long 4, TT.An Châu, H.Châu Thành, T.An Giang</t>
  </si>
  <si>
    <t>0916996149</t>
  </si>
  <si>
    <t>thôn Giang Thủy, xã Ea puk,huyện Krông Năng, tỉnh Đăk Lăk</t>
  </si>
  <si>
    <t>Thôn 3 xã La Dạ, huyện Hàm Thuận Bắc, tỉnh Bình Thuận</t>
  </si>
  <si>
    <t>0909643545</t>
  </si>
  <si>
    <t>Tổ 21, Ấp Nam Hà, Xã Xuân Bảo, Huyện Cẩm Mỹ, Đồng Nai</t>
  </si>
  <si>
    <t>Anh Bùi Gia Phúc</t>
  </si>
  <si>
    <t>0839439479</t>
  </si>
  <si>
    <t xml:space="preserve"> thôn Tân 3, TT Buôn Trấp, huyện Krông Ana, tỉnh Đak Lăk</t>
  </si>
  <si>
    <t>Anh Nguyên CTV</t>
  </si>
  <si>
    <t xml:space="preserve">Ấp 3, Xã Mỹ Hòa, Huyện Tháp Mười, Tỉnh Đồng Tháp </t>
  </si>
  <si>
    <t>Anh Hoàng</t>
  </si>
  <si>
    <t>0975877797</t>
  </si>
  <si>
    <t>tổ dân phố Đạt Hiếu 1, phường Đạt Hiếu, TX Buôn Hồ, tỉnh Đak Lăk</t>
  </si>
  <si>
    <t xml:space="preserve"> 145-147 Nguyễn Bỉnh Khiêm, P.Xương Huân, TP.Nha Trang, T.Khánh Hòa</t>
  </si>
  <si>
    <t>thôn Bắc Sông Giang, xã Khánh Trung, huyện Khánh Vĩnh, tỉnh Khánh Hoà</t>
  </si>
  <si>
    <t xml:space="preserve">0393609747  </t>
  </si>
  <si>
    <t>Cửa Hàng Xe Máy Nam Anh 6, Quốc lộ 1, khu phố 1, phường 4, TX Cai Lậy, tỉnh Tiền Giang</t>
  </si>
  <si>
    <t>Cô Huệ ( (khách chị Hiền CTV)</t>
  </si>
  <si>
    <t>Thôn Quảng An, xã Đạo Nghĩa, huyện Đăk R ắp, tỉnh Đăk Nông</t>
  </si>
  <si>
    <t>Cô Dung (Chú Đường) khách chị Hiền CTV</t>
  </si>
  <si>
    <t>ngân hàng Agribank, xã Nghĩa Thắng, huyện Dak Rlap, tỉnh Đak Nông</t>
  </si>
  <si>
    <t>0364976812</t>
  </si>
  <si>
    <t xml:space="preserve">Anh Tuấn (khách chị Hiền CTV) </t>
  </si>
  <si>
    <t xml:space="preserve">Anh Quechi Very </t>
  </si>
  <si>
    <t>0326859619
0989700105</t>
  </si>
  <si>
    <t xml:space="preserve">Anh Quốc Hương </t>
  </si>
  <si>
    <t>0868413623</t>
  </si>
  <si>
    <t>thôn 3, xã Nhân Cơ, huyện Đắk R'Lấp, tỉnh Đắk Nông</t>
  </si>
  <si>
    <t xml:space="preserve">Anh Nhật Vinh </t>
  </si>
  <si>
    <t>thôn Du Oai, xã Sơn Lâm, huyện Khánh Sơn, tỉnh Khánh Hòa</t>
  </si>
  <si>
    <t xml:space="preserve">Anh Bùi Ngọc Chương </t>
  </si>
  <si>
    <t>Số nhà 428 tổ 11 ấp An Thạnh, X.Đông Hoà Hiệp, H.Cái Bè, T.Tiền Giang</t>
  </si>
  <si>
    <t xml:space="preserve">Khách tiktok </t>
  </si>
  <si>
    <t>0979195468</t>
  </si>
  <si>
    <t>0962864359</t>
  </si>
  <si>
    <t>Anh Zu Ny</t>
  </si>
  <si>
    <t>0947410107</t>
  </si>
  <si>
    <t>Buôn Yao, xã Ea Tul, huyện Cư M'gar, tỉnh Đắk Lắk</t>
  </si>
  <si>
    <t>Anh Đăng Nguyễn</t>
  </si>
  <si>
    <t>0941787052</t>
  </si>
  <si>
    <t>Thôn 15, X.Ea Tiêu, H.Cư Kuin, T.Đăk Lăk</t>
  </si>
  <si>
    <t>0379813910</t>
  </si>
  <si>
    <t>0787849797</t>
  </si>
  <si>
    <t>0966274114</t>
  </si>
  <si>
    <t>Anh Minh Huy</t>
  </si>
  <si>
    <t>0334622942</t>
  </si>
  <si>
    <t>tổ 5, thôn 5, xã Đăng Hà, huyện Bù Đăng, tỉnh Bình Phước</t>
  </si>
  <si>
    <t xml:space="preserve">Anh Nguyễn Trọng Trường Giang </t>
  </si>
  <si>
    <t>0332777457</t>
  </si>
  <si>
    <t>thôn Vinh Hà, xã Ia Blang, huyện Chư Sê, tỉnh Gia Lai</t>
  </si>
  <si>
    <t>0369354488</t>
  </si>
  <si>
    <t>Thôn 3, xã Quảng Tín, huyện Đắk Rlấp, tỉnh Đắk Nông</t>
  </si>
  <si>
    <t xml:space="preserve">Anh Lê Thanh Tùng </t>
  </si>
  <si>
    <t>0384096911</t>
  </si>
  <si>
    <t>TT Thạnh Mỹ, huyện Nam Giang, tỉnh Quảng Nam</t>
  </si>
  <si>
    <t>Bến Tre</t>
  </si>
  <si>
    <t>0948657949</t>
  </si>
  <si>
    <t>097247831</t>
  </si>
  <si>
    <t>Anh Hảo</t>
  </si>
  <si>
    <t>0968766969</t>
  </si>
  <si>
    <t>586 Đ.Trần Hưng Đạo, TT.Kon Dơng, H.Mang Yang, T.Gia Lai</t>
  </si>
  <si>
    <t>0789619183</t>
  </si>
  <si>
    <t>thôn Thống Nhất, xã Đak Nhau, huyện Bù Đăng, tỉnh Bình Phước</t>
  </si>
  <si>
    <t>Anh Nguyễn Thành An</t>
  </si>
  <si>
    <t>0962699589</t>
  </si>
  <si>
    <t>ấp Vàm An, X.Quới An, H.Vũng Liêm, T.Vĩnh Long</t>
  </si>
  <si>
    <t>Khách tktok</t>
  </si>
  <si>
    <t>0933696011</t>
  </si>
  <si>
    <t>0989184747</t>
  </si>
  <si>
    <t>Đak lăk</t>
  </si>
  <si>
    <t>số 39, Thôn 4 , xã Hoà Bắc, huyện Di Linh, tỉnh Lâm Đồng</t>
  </si>
  <si>
    <t>thôn Quảng An, xã Đạo Nghĩa, huyện Đăk R lắp, tỉnh Đăk Nông</t>
  </si>
  <si>
    <t>Anh Quang Thắng</t>
  </si>
  <si>
    <t>0358658467</t>
  </si>
  <si>
    <t>Thôn Đắk Tin, xã Đắk NgọK, huyện Đắk Hà, tỉnh Kon Tum</t>
  </si>
  <si>
    <t>Quán cơm chị gấu Thôn Đồng Tháp, X.Phước Tân, H.Phú Riềng, T.Bình Phước</t>
  </si>
  <si>
    <t>0944458311</t>
  </si>
  <si>
    <t>Anh Lê Hồ Vũ</t>
  </si>
  <si>
    <t>Ấp Chiến Thắng, xã Bảo Hòa, huyện Xuân Lộc, tỉnh Đồng Nai</t>
  </si>
  <si>
    <t>0332436597</t>
  </si>
  <si>
    <t>Anh Nguyễn Văn Tài</t>
  </si>
  <si>
    <t>0987000474</t>
  </si>
  <si>
    <t>Thôn 11, xã Hoà Nam, huyện Di Linh, tỉnh Lâm Đồng</t>
  </si>
  <si>
    <t>Anh Nghĩa</t>
  </si>
  <si>
    <t>0937702619</t>
  </si>
  <si>
    <t>166 khu phố 1, TT.Bình Phong Thạnh, H.Mộc Hóa, T.Long An</t>
  </si>
  <si>
    <t>Anh Trương Đăng Hiệp</t>
  </si>
  <si>
    <t>0976000188</t>
  </si>
  <si>
    <t>1696 tỉnh lộ 15, ấp Phú lợi, xã Phú Mỹ Hưng, huyện Củ Chi, TP HCM</t>
  </si>
  <si>
    <t>Anh Duy Anh</t>
  </si>
  <si>
    <t>0898784559</t>
  </si>
  <si>
    <t>thôn Đồng Tháp, xã Phước Tân, huyện Phú Riềng, tỉnh Bình Phước</t>
  </si>
  <si>
    <t>Anh Thoan</t>
  </si>
  <si>
    <t>0819044321</t>
  </si>
  <si>
    <t>số nhà 35, buôn Kô Tam , xã Ea Tu, tp Buôn Ma Thuột, tỉnh Đăk Lăk</t>
  </si>
  <si>
    <t>0979558002</t>
  </si>
  <si>
    <t>Anh Phạm Tấn Đạt</t>
  </si>
  <si>
    <t>0388876884</t>
  </si>
  <si>
    <t>ấp 3, xã Mỹ Hiệp, huyện Cao Lãnh, tỉnh Đồng Tháp</t>
  </si>
  <si>
    <t>Anh Đặng Dũng</t>
  </si>
  <si>
    <t>0764752695</t>
  </si>
  <si>
    <t>107 Hà Thanh, Phường Vạn Thắng, TP Nha Trang</t>
  </si>
  <si>
    <t>Buôn Xóm A, xã Cư Pơng, huyện Krông Búk, tỉnh Đắk Lắk</t>
  </si>
  <si>
    <t>127 Buôn Sah A, Xã Ea Tul, Huyện Cu M’gar, tỉnh Đak Lăk</t>
  </si>
  <si>
    <t>Nhà Số 9, thôn Bình Đức 2, xã Đức Hạnh, huyện Bù Gia Mập, tỉnh Bình Phước</t>
  </si>
  <si>
    <t>Vũng Tàu</t>
  </si>
  <si>
    <t>0392912524</t>
  </si>
  <si>
    <t>0339114490</t>
  </si>
  <si>
    <t>An Giang</t>
  </si>
  <si>
    <t>Anh Trường Chinh CTV</t>
  </si>
  <si>
    <t>0967686596</t>
  </si>
  <si>
    <t>Xóm chùa A, Văn Quán Văn Khê, Mê Linh, Hà Nội</t>
  </si>
  <si>
    <t>Anh Khánh An</t>
  </si>
  <si>
    <t>0335483951</t>
  </si>
  <si>
    <t>tổ 2, ấp Tân Xuân, xã Bảo Bình, huyện Cẩm Mỹ, tỉnh Đồng Nai</t>
  </si>
  <si>
    <t>Anh Đỗ Bá Sắc</t>
  </si>
  <si>
    <t>0978237871</t>
  </si>
  <si>
    <t>ấp 4, xã Thạnh Hòa, huyện Bến Lức, tỉnh Long An</t>
  </si>
  <si>
    <t>Tổ 5, thôn 5, xã Đăng Hà, huyện Bù Đăng, tỉnh Bình Phước</t>
  </si>
  <si>
    <t>Bạn Anh Linh (khách chị Hiền CTV)</t>
  </si>
  <si>
    <t>Chị Đinh Thị Nhung (Anh Hưng) (Khách chị Hiền CTV)</t>
  </si>
  <si>
    <t xml:space="preserve">Cô Huệ ( (khách chị Hiền CTV) </t>
  </si>
  <si>
    <t>Chị Dung (khách chị Hiền CTV)</t>
  </si>
  <si>
    <t>Anh Hoàn Văn Nông</t>
  </si>
  <si>
    <t>thôn 8, X.Hoà Nam, H.Di Linh, T.Lâm Ðồng</t>
  </si>
  <si>
    <t>Cây giống Cường Thịnh thôn 4, X.La Dạ, H.Hàm Thuận Bắc, T.Bình Thuận</t>
  </si>
  <si>
    <t>Anh Nguyễn Thanh Lâm</t>
  </si>
  <si>
    <t>0988049105</t>
  </si>
  <si>
    <t>thôn 3, X.Lộc Nam, H.Bảo Lâm, T.Lâm Ðồng</t>
  </si>
  <si>
    <t>Thôn 8, X.Quảng Khê, H.Đắk Glong, T.Đăk Nông</t>
  </si>
  <si>
    <t>0335112421</t>
  </si>
  <si>
    <t>0982228917</t>
  </si>
  <si>
    <t>Số 17 Đ.Trần Phú, TT.Ngãi Giao, H.Châu Đức, T.Bà Rịa - Vũng Tàu</t>
  </si>
  <si>
    <t xml:space="preserve"> số 25 tổ 8, ấp Ninh Hưng 1, xã Chà Là, huyện Dương Minh Châu, tỉnh Tây Ninh</t>
  </si>
  <si>
    <t>Anh Key Jun</t>
  </si>
  <si>
    <t>0384382199</t>
  </si>
  <si>
    <t>buôn Tah, xã Ea Drơng, huyện Cư M’gar, tỉnh Đăk Lăk</t>
  </si>
  <si>
    <t>0967164864</t>
  </si>
  <si>
    <t>Anh Lê Văn Đông</t>
  </si>
  <si>
    <t>0976718454</t>
  </si>
  <si>
    <t>thôn 18, xã Ea Riêng, huyện M'ĐrắK, tỉnh Đắk Lắk</t>
  </si>
  <si>
    <t>Anh Phát Lộc</t>
  </si>
  <si>
    <t>0869642721</t>
  </si>
  <si>
    <t>thôn bco, xã Lộc An, huyện Bảo Lâm, tỉnh Lâm Đồng</t>
  </si>
  <si>
    <t>Anh Trần Đức Thi</t>
  </si>
  <si>
    <t>0866039225</t>
  </si>
  <si>
    <t>tổ 2 ấp 2, xã Minh Tâm, huyện Hớn Quản, tỉnh Bình Phước</t>
  </si>
  <si>
    <t>Chị Phạm Thị Hoài Thanh</t>
  </si>
  <si>
    <t>0969407017</t>
  </si>
  <si>
    <t>Thôn Lộc Thịnh, xã Phú Lộc, huyện Krong Năng, tỉnh Đắk Lắk</t>
  </si>
  <si>
    <t>0362288777</t>
  </si>
  <si>
    <t>ấp Phú Thọ, xã Nhơn Phú, huyện Mang Thít, tỉnh Vĩnh Long</t>
  </si>
  <si>
    <t>Nhà thờ giáo họ Thọ Sơn Thôn Sơn Lập, X.Thọ Sơn, H.Bù Đăng, T.Bình Phước</t>
  </si>
  <si>
    <t>tổ 6, ấp Cam Tiên, xã Nhân Nghĩa, huyện Cẩm Mỹ, tỉnh Đồng Nai</t>
  </si>
  <si>
    <t>Chú Nguyễn Văn Tiên</t>
  </si>
  <si>
    <t>0917707768</t>
  </si>
  <si>
    <t>118 khu phố Quảng Đức, Thị Trấn Đinh Văn, huyện Lâm Hà, tỉnh Lâm Đồng</t>
  </si>
  <si>
    <t>Anh Trần Xuân Giang</t>
  </si>
  <si>
    <t>0397084241</t>
  </si>
  <si>
    <t>Km60-QL14, buôn Mùi 1, xã Cư Né, huyện Krông Búk, tỉnh Đắk Lắk</t>
  </si>
  <si>
    <t xml:space="preserve">Anh Lê Đức Thắng </t>
  </si>
  <si>
    <t>0912111012</t>
  </si>
  <si>
    <t>Trà Sữa Hiện Đại Thảo Kute, ấp 1 xã Bàu Cạn, huyện Long Thành, tỉnh Đồng Nai</t>
  </si>
  <si>
    <t>Anh Duy (khách chị Hiền CTV)</t>
  </si>
  <si>
    <t>0868022088</t>
  </si>
  <si>
    <t>UBND, X.Đạo Nghĩa, H.Đắk Rlấp, T.Đăk Nông</t>
  </si>
  <si>
    <t>0961742345</t>
  </si>
  <si>
    <t>Anh Nguyễn Nhi</t>
  </si>
  <si>
    <t>0848181898</t>
  </si>
  <si>
    <t>số 5A Nguyễn Thị Minh Khai, TP Ngã 7, tỉnh Hậu Giang</t>
  </si>
  <si>
    <t xml:space="preserve">Chị Đinh Thị Nhung (Anh Hưng) (Khách chị Hiền CTV) </t>
  </si>
  <si>
    <t>Anh Quốc Cường</t>
  </si>
  <si>
    <t>0948618385</t>
  </si>
  <si>
    <t>số nhà 24, đường Lê Quý Đôn, Thị Trấn Buôn Trấp, huyện Krong Ana, tỉnh Đak Lăk</t>
  </si>
  <si>
    <t>0968611168</t>
  </si>
  <si>
    <t>Anh Dương Văn Thao</t>
  </si>
  <si>
    <t>0397552690</t>
  </si>
  <si>
    <t>Tổ 6, buôn ÊCăm, TT Buôn Trấp, huyện Krông Ana, tỉnh Đak Lăk</t>
  </si>
  <si>
    <t>Anh Duy Mạnh</t>
  </si>
  <si>
    <t>0395995722</t>
  </si>
  <si>
    <t>Khu 5 ấp 2, xã Phú Tân, huyện Định Quán, tỉnh Đồng Nai</t>
  </si>
  <si>
    <t>26/02/2024</t>
  </si>
  <si>
    <t>0938066669 0941158679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</si>
</sst>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dd/mm/yyyy"/>
    <numFmt numFmtId="166" formatCode="#,##0;[Red]#,##0"/>
    <numFmt numFmtId="167" formatCode="_-* #,##0\ _₫_-;\-* #,##0\ _₫_-;_-* &quot;-&quot;??\ _₫_-;_-@"/>
    <numFmt numFmtId="168" formatCode="_(* #,##0.0_);_(* \(#,##0.0\);_(* &quot;-&quot;??_);_(@_)"/>
    <numFmt numFmtId="169" formatCode="d/m/yyyy"/>
  </numFmts>
  <fonts count="37">
    <font>
      <sz val="10"/>
      <color rgb="FF000000"/>
      <name val="Arial"/>
      <scheme val="minor"/>
    </font>
    <font>
      <b/>
      <sz val="15"/>
      <color rgb="FFFF0000"/>
      <name val="Times New Roman"/>
      <family val="1"/>
    </font>
    <font>
      <sz val="10"/>
      <name val="Arial"/>
      <family val="2"/>
    </font>
    <font>
      <b/>
      <sz val="13"/>
      <color rgb="FFFF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0"/>
      <color theme="1"/>
      <name val="Arial"/>
      <family val="2"/>
      <scheme val="minor"/>
    </font>
    <font>
      <sz val="13"/>
      <color theme="1"/>
      <name val="&quot;Times New Roman&quot;"/>
    </font>
    <font>
      <sz val="13"/>
      <color rgb="FF000000"/>
      <name val="&quot;Times New Roman&quot;"/>
    </font>
    <font>
      <sz val="14"/>
      <color theme="1"/>
      <name val="Times New Roman"/>
      <family val="1"/>
    </font>
    <font>
      <b/>
      <sz val="13"/>
      <color rgb="FFCC0000"/>
      <name val="Times New Roman"/>
      <family val="1"/>
    </font>
    <font>
      <b/>
      <sz val="14"/>
      <color rgb="FFE36C09"/>
      <name val="Times New Roman"/>
      <family val="1"/>
    </font>
    <font>
      <b/>
      <sz val="14"/>
      <color theme="1"/>
      <name val="Times New Roman"/>
      <family val="1"/>
    </font>
    <font>
      <b/>
      <sz val="13"/>
      <color rgb="FF000000"/>
      <name val="Times New Roman"/>
      <family val="1"/>
    </font>
    <font>
      <b/>
      <sz val="13"/>
      <color rgb="FF990000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3"/>
      <color rgb="FFCC0000"/>
      <name val="Times New Roman"/>
      <family val="1"/>
    </font>
    <font>
      <sz val="10"/>
      <color rgb="FF000000"/>
      <name val="Arial"/>
      <family val="2"/>
    </font>
    <font>
      <b/>
      <sz val="22"/>
      <color rgb="FFFF0000"/>
      <name val="Times New Roman"/>
      <family val="1"/>
    </font>
    <font>
      <b/>
      <u/>
      <sz val="13"/>
      <color rgb="FF990000"/>
      <name val="Times New Roman"/>
      <family val="1"/>
    </font>
    <font>
      <sz val="13"/>
      <color rgb="FF000000"/>
      <name val="Arial"/>
      <family val="2"/>
    </font>
    <font>
      <sz val="13"/>
      <color rgb="FF980000"/>
      <name val="Times New Roman"/>
      <family val="1"/>
    </font>
    <font>
      <b/>
      <sz val="13"/>
      <color rgb="FF980000"/>
      <name val="Times New Roman"/>
      <family val="1"/>
    </font>
    <font>
      <b/>
      <sz val="13"/>
      <color rgb="FF980000"/>
      <name val="&quot;Times New Roman&quot;"/>
    </font>
    <font>
      <sz val="10"/>
      <color theme="1"/>
      <name val="Arial"/>
      <family val="2"/>
    </font>
    <font>
      <b/>
      <sz val="13"/>
      <color theme="1"/>
      <name val="&quot;Times New Roman&quot;"/>
    </font>
    <font>
      <b/>
      <sz val="14"/>
      <color rgb="FFFF0000"/>
      <name val="Times New Roman"/>
      <family val="1"/>
    </font>
    <font>
      <sz val="13"/>
      <color rgb="FF081C36"/>
      <name val="Times New Roman"/>
      <family val="1"/>
    </font>
    <font>
      <b/>
      <sz val="18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3"/>
      <color rgb="FF000000"/>
      <name val="&quot;Times New Roman&quot;"/>
    </font>
    <font>
      <sz val="14"/>
      <color theme="1"/>
      <name val="&quot;Times New Roman&quot;"/>
    </font>
    <font>
      <sz val="13"/>
      <color rgb="FF1F1F1F"/>
      <name val="Times New Roman"/>
      <family val="1"/>
    </font>
    <font>
      <sz val="10"/>
      <color theme="1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D69B"/>
        <bgColor rgb="FFC2D69B"/>
      </patternFill>
    </fill>
    <fill>
      <patternFill patternType="solid">
        <fgColor rgb="FFFBD4B4"/>
        <bgColor rgb="FFFBD4B4"/>
      </patternFill>
    </fill>
    <fill>
      <patternFill patternType="solid">
        <fgColor rgb="FFE5B8B7"/>
        <bgColor rgb="FFE5B8B7"/>
      </patternFill>
    </fill>
    <fill>
      <patternFill patternType="solid">
        <fgColor rgb="FF95B3D7"/>
        <bgColor rgb="FF95B3D7"/>
      </patternFill>
    </fill>
    <fill>
      <patternFill patternType="solid">
        <fgColor rgb="FFCCECFF"/>
        <bgColor rgb="FFCCECFF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9FC5E8"/>
        <bgColor rgb="FF9FC5E8"/>
      </patternFill>
    </fill>
    <fill>
      <patternFill patternType="solid">
        <fgColor rgb="FFD9F1F3"/>
        <bgColor rgb="FFD9F1F3"/>
      </patternFill>
    </fill>
    <fill>
      <patternFill patternType="solid">
        <fgColor rgb="FFFEE1CC"/>
        <bgColor rgb="FFFEE1CC"/>
      </patternFill>
    </fill>
    <fill>
      <patternFill patternType="solid">
        <fgColor rgb="FFD2F1DA"/>
        <bgColor rgb="FFD2F1DA"/>
      </patternFill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theme="8"/>
        <bgColor theme="8"/>
      </patternFill>
    </fill>
    <fill>
      <patternFill patternType="solid">
        <fgColor rgb="FFFF9900"/>
        <bgColor rgb="FFFF9900"/>
      </patternFill>
    </fill>
    <fill>
      <patternFill patternType="solid">
        <fgColor theme="7"/>
        <bgColor theme="7"/>
      </patternFill>
    </fill>
    <fill>
      <patternFill patternType="solid">
        <fgColor rgb="FFF28E85"/>
        <bgColor rgb="FFF28E85"/>
      </patternFill>
    </fill>
    <fill>
      <patternFill patternType="solid">
        <fgColor rgb="FFEA9999"/>
        <bgColor rgb="FFEA9999"/>
      </patternFill>
    </fill>
    <fill>
      <patternFill patternType="solid">
        <fgColor rgb="FFE06666"/>
        <bgColor rgb="FFE06666"/>
      </patternFill>
    </fill>
    <fill>
      <patternFill patternType="solid">
        <fgColor rgb="FFF9CB9C"/>
        <bgColor rgb="FFF9CB9C"/>
      </patternFill>
    </fill>
    <fill>
      <patternFill patternType="solid">
        <fgColor rgb="FFF6B26B"/>
        <bgColor rgb="FFF6B26B"/>
      </patternFill>
    </fill>
    <fill>
      <patternFill patternType="solid">
        <fgColor rgb="FFB6DDE8"/>
        <bgColor rgb="FFB6DDE8"/>
      </patternFill>
    </fill>
    <fill>
      <patternFill patternType="solid">
        <fgColor rgb="FFE36C09"/>
        <bgColor rgb="FFE36C09"/>
      </patternFill>
    </fill>
    <fill>
      <patternFill patternType="solid">
        <fgColor rgb="FFFEF1CC"/>
        <bgColor rgb="FFFEF1CC"/>
      </patternFill>
    </fill>
    <fill>
      <patternFill patternType="solid">
        <fgColor rgb="FFF6B3AE"/>
        <bgColor rgb="FFF6B3AE"/>
      </patternFill>
    </fill>
    <fill>
      <patternFill patternType="solid">
        <fgColor rgb="FF6D9EEB"/>
        <bgColor rgb="FF6D9EEB"/>
      </patternFill>
    </fill>
    <fill>
      <patternFill patternType="solid">
        <fgColor rgb="FFA6E3B6"/>
        <bgColor rgb="FFA6E3B6"/>
      </patternFill>
    </fill>
    <fill>
      <patternFill patternType="solid">
        <fgColor rgb="FF93C47D"/>
        <bgColor rgb="FF93C47D"/>
      </patternFill>
    </fill>
    <fill>
      <patternFill patternType="solid">
        <fgColor rgb="FFFFE599"/>
        <bgColor rgb="FFFFE599"/>
      </patternFill>
    </fill>
    <fill>
      <patternFill patternType="solid">
        <fgColor rgb="FFD99594"/>
        <bgColor rgb="FFD99594"/>
      </patternFill>
    </fill>
    <fill>
      <patternFill patternType="solid">
        <fgColor rgb="FFFF0000"/>
        <bgColor rgb="FFFF0000"/>
      </patternFill>
    </fill>
    <fill>
      <patternFill patternType="solid">
        <fgColor rgb="FFA4C2F4"/>
        <bgColor rgb="FFA4C2F4"/>
      </patternFill>
    </fill>
    <fill>
      <patternFill patternType="solid">
        <fgColor rgb="FFDDD9C3"/>
        <bgColor rgb="FFDDD9C3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rgb="FFC2D69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5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6">
    <xf numFmtId="0" fontId="0" fillId="0" borderId="0" xfId="0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5" fillId="4" borderId="9" xfId="0" applyNumberFormat="1" applyFont="1" applyFill="1" applyBorder="1" applyAlignment="1">
      <alignment horizontal="center" vertical="center" wrapText="1"/>
    </xf>
    <xf numFmtId="164" fontId="5" fillId="7" borderId="9" xfId="0" applyNumberFormat="1" applyFont="1" applyFill="1" applyBorder="1" applyAlignment="1">
      <alignment horizontal="center" vertical="center" wrapText="1"/>
    </xf>
    <xf numFmtId="164" fontId="5" fillId="8" borderId="9" xfId="0" applyNumberFormat="1" applyFont="1" applyFill="1" applyBorder="1" applyAlignment="1">
      <alignment horizontal="center" vertical="center"/>
    </xf>
    <xf numFmtId="164" fontId="5" fillId="5" borderId="7" xfId="0" applyNumberFormat="1" applyFont="1" applyFill="1" applyBorder="1" applyAlignment="1">
      <alignment horizontal="center" vertical="center" wrapText="1"/>
    </xf>
    <xf numFmtId="164" fontId="3" fillId="8" borderId="7" xfId="0" applyNumberFormat="1" applyFont="1" applyFill="1" applyBorder="1" applyAlignment="1">
      <alignment horizontal="center" vertical="center" wrapText="1"/>
    </xf>
    <xf numFmtId="164" fontId="5" fillId="9" borderId="7" xfId="0" applyNumberFormat="1" applyFont="1" applyFill="1" applyBorder="1" applyAlignment="1">
      <alignment horizontal="center" vertical="center" wrapText="1"/>
    </xf>
    <xf numFmtId="164" fontId="5" fillId="10" borderId="7" xfId="0" applyNumberFormat="1" applyFont="1" applyFill="1" applyBorder="1" applyAlignment="1">
      <alignment horizontal="center" vertical="center" wrapText="1"/>
    </xf>
    <xf numFmtId="164" fontId="5" fillId="5" borderId="7" xfId="0" applyNumberFormat="1" applyFont="1" applyFill="1" applyBorder="1" applyAlignment="1">
      <alignment horizontal="center" vertical="center"/>
    </xf>
    <xf numFmtId="3" fontId="5" fillId="8" borderId="7" xfId="0" applyNumberFormat="1" applyFont="1" applyFill="1" applyBorder="1" applyAlignment="1">
      <alignment horizontal="center" vertical="center"/>
    </xf>
    <xf numFmtId="164" fontId="5" fillId="11" borderId="7" xfId="0" applyNumberFormat="1" applyFont="1" applyFill="1" applyBorder="1" applyAlignment="1">
      <alignment horizontal="center" vertical="center"/>
    </xf>
    <xf numFmtId="3" fontId="3" fillId="12" borderId="7" xfId="0" applyNumberFormat="1" applyFont="1" applyFill="1" applyBorder="1" applyAlignment="1">
      <alignment horizontal="center" vertical="center" wrapText="1"/>
    </xf>
    <xf numFmtId="164" fontId="5" fillId="13" borderId="7" xfId="0" applyNumberFormat="1" applyFont="1" applyFill="1" applyBorder="1" applyAlignment="1">
      <alignment horizontal="center" vertical="center" wrapText="1"/>
    </xf>
    <xf numFmtId="164" fontId="5" fillId="13" borderId="5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5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vertical="center" wrapText="1"/>
    </xf>
    <xf numFmtId="164" fontId="7" fillId="2" borderId="6" xfId="0" applyNumberFormat="1" applyFont="1" applyFill="1" applyBorder="1" applyAlignment="1">
      <alignment vertical="center" wrapText="1"/>
    </xf>
    <xf numFmtId="166" fontId="6" fillId="2" borderId="12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vertical="center" wrapText="1"/>
    </xf>
    <xf numFmtId="167" fontId="6" fillId="2" borderId="11" xfId="0" applyNumberFormat="1" applyFont="1" applyFill="1" applyBorder="1" applyAlignment="1">
      <alignment horizontal="center" vertical="center"/>
    </xf>
    <xf numFmtId="3" fontId="6" fillId="2" borderId="11" xfId="0" applyNumberFormat="1" applyFont="1" applyFill="1" applyBorder="1" applyAlignment="1">
      <alignment horizontal="center" vertical="center"/>
    </xf>
    <xf numFmtId="167" fontId="6" fillId="2" borderId="11" xfId="0" applyNumberFormat="1" applyFont="1" applyFill="1" applyBorder="1" applyAlignment="1">
      <alignment vertical="center" wrapText="1"/>
    </xf>
    <xf numFmtId="164" fontId="6" fillId="2" borderId="11" xfId="0" applyNumberFormat="1" applyFont="1" applyFill="1" applyBorder="1" applyAlignment="1">
      <alignment vertical="center"/>
    </xf>
    <xf numFmtId="168" fontId="6" fillId="2" borderId="11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/>
    </xf>
    <xf numFmtId="0" fontId="6" fillId="0" borderId="13" xfId="0" applyFont="1" applyBorder="1" applyAlignment="1">
      <alignment vertical="center"/>
    </xf>
    <xf numFmtId="0" fontId="6" fillId="8" borderId="11" xfId="0" applyFont="1" applyFill="1" applyBorder="1" applyAlignment="1">
      <alignment horizontal="center" vertical="center"/>
    </xf>
    <xf numFmtId="167" fontId="6" fillId="8" borderId="11" xfId="0" applyNumberFormat="1" applyFont="1" applyFill="1" applyBorder="1" applyAlignment="1">
      <alignment horizontal="right" vertical="center"/>
    </xf>
    <xf numFmtId="167" fontId="4" fillId="0" borderId="0" xfId="0" applyNumberFormat="1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0" fontId="6" fillId="14" borderId="11" xfId="0" applyFont="1" applyFill="1" applyBorder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164" fontId="6" fillId="7" borderId="9" xfId="0" applyNumberFormat="1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164" fontId="6" fillId="5" borderId="11" xfId="0" applyNumberFormat="1" applyFont="1" applyFill="1" applyBorder="1" applyAlignment="1">
      <alignment vertical="center" wrapText="1"/>
    </xf>
    <xf numFmtId="167" fontId="6" fillId="8" borderId="11" xfId="0" applyNumberFormat="1" applyFont="1" applyFill="1" applyBorder="1" applyAlignment="1">
      <alignment horizontal="center" vertical="center"/>
    </xf>
    <xf numFmtId="3" fontId="6" fillId="9" borderId="11" xfId="0" applyNumberFormat="1" applyFont="1" applyFill="1" applyBorder="1" applyAlignment="1">
      <alignment horizontal="center" vertical="center"/>
    </xf>
    <xf numFmtId="3" fontId="6" fillId="10" borderId="11" xfId="0" applyNumberFormat="1" applyFont="1" applyFill="1" applyBorder="1" applyAlignment="1">
      <alignment horizontal="center" vertical="center"/>
    </xf>
    <xf numFmtId="3" fontId="6" fillId="5" borderId="11" xfId="0" applyNumberFormat="1" applyFont="1" applyFill="1" applyBorder="1" applyAlignment="1">
      <alignment horizontal="center" vertical="center"/>
    </xf>
    <xf numFmtId="167" fontId="6" fillId="14" borderId="11" xfId="0" applyNumberFormat="1" applyFont="1" applyFill="1" applyBorder="1" applyAlignment="1">
      <alignment vertical="center" wrapText="1"/>
    </xf>
    <xf numFmtId="164" fontId="6" fillId="11" borderId="11" xfId="0" applyNumberFormat="1" applyFont="1" applyFill="1" applyBorder="1" applyAlignment="1">
      <alignment vertical="center"/>
    </xf>
    <xf numFmtId="3" fontId="6" fillId="0" borderId="11" xfId="0" applyNumberFormat="1" applyFont="1" applyBorder="1" applyAlignment="1">
      <alignment horizontal="center" vertical="center"/>
    </xf>
    <xf numFmtId="164" fontId="6" fillId="13" borderId="11" xfId="0" applyNumberFormat="1" applyFont="1" applyFill="1" applyBorder="1" applyAlignment="1">
      <alignment vertical="center"/>
    </xf>
    <xf numFmtId="168" fontId="6" fillId="13" borderId="11" xfId="0" applyNumberFormat="1" applyFont="1" applyFill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167" fontId="6" fillId="0" borderId="11" xfId="0" applyNumberFormat="1" applyFont="1" applyBorder="1" applyAlignment="1">
      <alignment horizontal="right" vertical="center"/>
    </xf>
    <xf numFmtId="0" fontId="6" fillId="8" borderId="6" xfId="0" applyFont="1" applyFill="1" applyBorder="1" applyAlignment="1">
      <alignment vertical="center"/>
    </xf>
    <xf numFmtId="0" fontId="6" fillId="8" borderId="9" xfId="0" applyFont="1" applyFill="1" applyBorder="1" applyAlignment="1">
      <alignment horizontal="center" vertical="center"/>
    </xf>
    <xf numFmtId="167" fontId="6" fillId="8" borderId="0" xfId="0" applyNumberFormat="1" applyFont="1" applyFill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0" fontId="6" fillId="0" borderId="11" xfId="0" applyFont="1" applyBorder="1" applyAlignment="1">
      <alignment horizontal="left" vertical="center"/>
    </xf>
    <xf numFmtId="0" fontId="6" fillId="0" borderId="11" xfId="0" quotePrefix="1" applyFont="1" applyBorder="1" applyAlignment="1">
      <alignment horizontal="center" vertical="center"/>
    </xf>
    <xf numFmtId="167" fontId="6" fillId="8" borderId="11" xfId="0" applyNumberFormat="1" applyFont="1" applyFill="1" applyBorder="1" applyAlignment="1">
      <alignment vertical="center" wrapText="1"/>
    </xf>
    <xf numFmtId="0" fontId="6" fillId="15" borderId="9" xfId="0" applyFont="1" applyFill="1" applyBorder="1" applyAlignment="1">
      <alignment vertical="center"/>
    </xf>
    <xf numFmtId="0" fontId="6" fillId="15" borderId="9" xfId="0" applyFont="1" applyFill="1" applyBorder="1" applyAlignment="1">
      <alignment horizontal="center" vertical="center"/>
    </xf>
    <xf numFmtId="164" fontId="6" fillId="15" borderId="9" xfId="0" applyNumberFormat="1" applyFont="1" applyFill="1" applyBorder="1" applyAlignment="1">
      <alignment horizontal="center" vertical="center"/>
    </xf>
    <xf numFmtId="164" fontId="6" fillId="15" borderId="1" xfId="0" applyNumberFormat="1" applyFont="1" applyFill="1" applyBorder="1" applyAlignment="1">
      <alignment horizontal="center" vertical="center"/>
    </xf>
    <xf numFmtId="0" fontId="6" fillId="8" borderId="9" xfId="0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167" fontId="4" fillId="0" borderId="11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8" borderId="11" xfId="0" quotePrefix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3" fontId="6" fillId="8" borderId="11" xfId="0" applyNumberFormat="1" applyFont="1" applyFill="1" applyBorder="1" applyAlignment="1">
      <alignment horizontal="center" vertical="center"/>
    </xf>
    <xf numFmtId="3" fontId="6" fillId="10" borderId="23" xfId="0" applyNumberFormat="1" applyFont="1" applyFill="1" applyBorder="1" applyAlignment="1">
      <alignment horizontal="center" vertical="center"/>
    </xf>
    <xf numFmtId="3" fontId="6" fillId="5" borderId="24" xfId="0" applyNumberFormat="1" applyFont="1" applyFill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 vertical="center"/>
    </xf>
    <xf numFmtId="164" fontId="6" fillId="13" borderId="11" xfId="0" applyNumberFormat="1" applyFont="1" applyFill="1" applyBorder="1" applyAlignment="1">
      <alignment horizontal="center" vertical="center"/>
    </xf>
    <xf numFmtId="0" fontId="4" fillId="14" borderId="11" xfId="0" applyFont="1" applyFill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8" borderId="6" xfId="0" applyFont="1" applyFill="1" applyBorder="1" applyAlignment="1">
      <alignment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67" fontId="4" fillId="0" borderId="11" xfId="0" applyNumberFormat="1" applyFont="1" applyBorder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/>
    </xf>
    <xf numFmtId="0" fontId="4" fillId="8" borderId="9" xfId="0" applyFont="1" applyFill="1" applyBorder="1" applyAlignment="1">
      <alignment vertical="center"/>
    </xf>
    <xf numFmtId="0" fontId="4" fillId="8" borderId="27" xfId="0" applyFont="1" applyFill="1" applyBorder="1" applyAlignment="1">
      <alignment vertical="center"/>
    </xf>
    <xf numFmtId="0" fontId="4" fillId="8" borderId="29" xfId="0" applyFont="1" applyFill="1" applyBorder="1" applyAlignment="1">
      <alignment vertical="center"/>
    </xf>
    <xf numFmtId="0" fontId="4" fillId="8" borderId="11" xfId="0" applyFont="1" applyFill="1" applyBorder="1" applyAlignment="1">
      <alignment horizontal="center" vertical="center" wrapText="1"/>
    </xf>
    <xf numFmtId="167" fontId="4" fillId="8" borderId="11" xfId="0" applyNumberFormat="1" applyFont="1" applyFill="1" applyBorder="1" applyAlignment="1">
      <alignment horizontal="right" vertical="center" wrapText="1"/>
    </xf>
    <xf numFmtId="0" fontId="4" fillId="15" borderId="12" xfId="0" applyFont="1" applyFill="1" applyBorder="1" applyAlignment="1">
      <alignment vertical="center"/>
    </xf>
    <xf numFmtId="0" fontId="4" fillId="15" borderId="12" xfId="0" applyFont="1" applyFill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0" fontId="6" fillId="14" borderId="11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6" fillId="9" borderId="24" xfId="0" applyNumberFormat="1" applyFont="1" applyFill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 wrapText="1"/>
    </xf>
    <xf numFmtId="0" fontId="4" fillId="15" borderId="9" xfId="0" applyFont="1" applyFill="1" applyBorder="1" applyAlignment="1">
      <alignment horizontal="center" vertical="center"/>
    </xf>
    <xf numFmtId="0" fontId="6" fillId="14" borderId="12" xfId="0" applyFont="1" applyFill="1" applyBorder="1" applyAlignment="1">
      <alignment horizontal="left" vertical="center"/>
    </xf>
    <xf numFmtId="43" fontId="4" fillId="0" borderId="11" xfId="0" applyNumberFormat="1" applyFont="1" applyBorder="1" applyAlignment="1">
      <alignment horizontal="left" vertical="center" wrapText="1"/>
    </xf>
    <xf numFmtId="167" fontId="4" fillId="8" borderId="0" xfId="0" applyNumberFormat="1" applyFont="1" applyFill="1" applyAlignment="1">
      <alignment horizontal="right" vertical="center" wrapText="1"/>
    </xf>
    <xf numFmtId="0" fontId="6" fillId="8" borderId="11" xfId="0" applyFont="1" applyFill="1" applyBorder="1" applyAlignment="1">
      <alignment horizontal="left" vertical="center"/>
    </xf>
    <xf numFmtId="0" fontId="4" fillId="0" borderId="11" xfId="0" quotePrefix="1" applyFont="1" applyBorder="1" applyAlignment="1">
      <alignment horizontal="center" vertical="center"/>
    </xf>
    <xf numFmtId="43" fontId="4" fillId="14" borderId="11" xfId="0" applyNumberFormat="1" applyFont="1" applyFill="1" applyBorder="1" applyAlignment="1">
      <alignment horizontal="left" vertical="center" wrapText="1"/>
    </xf>
    <xf numFmtId="3" fontId="4" fillId="2" borderId="11" xfId="0" applyNumberFormat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quotePrefix="1" applyFont="1" applyFill="1" applyBorder="1" applyAlignment="1">
      <alignment horizontal="center" vertical="center"/>
    </xf>
    <xf numFmtId="43" fontId="4" fillId="2" borderId="11" xfId="0" applyNumberFormat="1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167" fontId="4" fillId="2" borderId="11" xfId="0" applyNumberFormat="1" applyFont="1" applyFill="1" applyBorder="1" applyAlignment="1">
      <alignment horizontal="center" vertical="center"/>
    </xf>
    <xf numFmtId="3" fontId="6" fillId="2" borderId="23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43" fontId="4" fillId="0" borderId="11" xfId="0" applyNumberFormat="1" applyFont="1" applyBorder="1" applyAlignment="1">
      <alignment horizontal="center" vertical="center"/>
    </xf>
    <xf numFmtId="43" fontId="4" fillId="0" borderId="11" xfId="0" applyNumberFormat="1" applyFont="1" applyBorder="1" applyAlignment="1">
      <alignment horizontal="left" vertical="center"/>
    </xf>
    <xf numFmtId="167" fontId="4" fillId="8" borderId="11" xfId="0" applyNumberFormat="1" applyFont="1" applyFill="1" applyBorder="1" applyAlignment="1">
      <alignment horizontal="center" vertical="center"/>
    </xf>
    <xf numFmtId="0" fontId="4" fillId="14" borderId="11" xfId="0" applyFont="1" applyFill="1" applyBorder="1" applyAlignment="1">
      <alignment horizontal="center" vertical="center"/>
    </xf>
    <xf numFmtId="43" fontId="9" fillId="0" borderId="11" xfId="0" applyNumberFormat="1" applyFont="1" applyBorder="1" applyAlignment="1">
      <alignment vertical="center" wrapText="1"/>
    </xf>
    <xf numFmtId="0" fontId="8" fillId="0" borderId="8" xfId="0" applyFont="1" applyBorder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167" fontId="4" fillId="0" borderId="11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0" fontId="10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67" fontId="11" fillId="0" borderId="1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vertical="center" wrapText="1"/>
    </xf>
    <xf numFmtId="0" fontId="4" fillId="14" borderId="9" xfId="0" applyFont="1" applyFill="1" applyBorder="1" applyAlignment="1">
      <alignment vertical="center"/>
    </xf>
    <xf numFmtId="0" fontId="4" fillId="14" borderId="9" xfId="0" applyFont="1" applyFill="1" applyBorder="1" applyAlignment="1">
      <alignment horizontal="center" vertical="center"/>
    </xf>
    <xf numFmtId="3" fontId="4" fillId="9" borderId="35" xfId="0" applyNumberFormat="1" applyFont="1" applyFill="1" applyBorder="1" applyAlignment="1">
      <alignment horizontal="center" vertical="center"/>
    </xf>
    <xf numFmtId="3" fontId="4" fillId="10" borderId="35" xfId="0" applyNumberFormat="1" applyFont="1" applyFill="1" applyBorder="1" applyAlignment="1">
      <alignment horizontal="center" vertical="center"/>
    </xf>
    <xf numFmtId="3" fontId="4" fillId="5" borderId="35" xfId="0" applyNumberFormat="1" applyFont="1" applyFill="1" applyBorder="1" applyAlignment="1">
      <alignment horizontal="center" vertical="center"/>
    </xf>
    <xf numFmtId="164" fontId="4" fillId="11" borderId="36" xfId="0" applyNumberFormat="1" applyFont="1" applyFill="1" applyBorder="1" applyAlignment="1">
      <alignment vertical="center"/>
    </xf>
    <xf numFmtId="3" fontId="4" fillId="14" borderId="11" xfId="0" applyNumberFormat="1" applyFont="1" applyFill="1" applyBorder="1" applyAlignment="1">
      <alignment horizontal="center" vertical="center"/>
    </xf>
    <xf numFmtId="164" fontId="4" fillId="13" borderId="35" xfId="0" applyNumberFormat="1" applyFont="1" applyFill="1" applyBorder="1" applyAlignment="1">
      <alignment vertical="center"/>
    </xf>
    <xf numFmtId="164" fontId="4" fillId="13" borderId="14" xfId="0" applyNumberFormat="1" applyFont="1" applyFill="1" applyBorder="1" applyAlignment="1">
      <alignment horizontal="center" vertical="center"/>
    </xf>
    <xf numFmtId="3" fontId="4" fillId="9" borderId="5" xfId="0" applyNumberFormat="1" applyFont="1" applyFill="1" applyBorder="1" applyAlignment="1">
      <alignment horizontal="center" vertical="center"/>
    </xf>
    <xf numFmtId="3" fontId="4" fillId="14" borderId="5" xfId="0" applyNumberFormat="1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vertical="center"/>
    </xf>
    <xf numFmtId="3" fontId="4" fillId="0" borderId="8" xfId="0" applyNumberFormat="1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0" fontId="4" fillId="14" borderId="12" xfId="0" applyFont="1" applyFill="1" applyBorder="1" applyAlignment="1">
      <alignment horizontal="center" vertical="center"/>
    </xf>
    <xf numFmtId="0" fontId="4" fillId="14" borderId="12" xfId="0" applyFont="1" applyFill="1" applyBorder="1" applyAlignment="1">
      <alignment horizontal="left" vertical="center"/>
    </xf>
    <xf numFmtId="0" fontId="4" fillId="0" borderId="12" xfId="0" quotePrefix="1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3" fontId="4" fillId="0" borderId="12" xfId="0" applyNumberFormat="1" applyFont="1" applyBorder="1" applyAlignment="1">
      <alignment horizontal="center" vertical="center"/>
    </xf>
    <xf numFmtId="164" fontId="4" fillId="13" borderId="42" xfId="0" applyNumberFormat="1" applyFont="1" applyFill="1" applyBorder="1" applyAlignment="1">
      <alignment vertical="center"/>
    </xf>
    <xf numFmtId="164" fontId="4" fillId="13" borderId="11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14" borderId="6" xfId="0" applyFont="1" applyFill="1" applyBorder="1" applyAlignment="1">
      <alignment vertical="center"/>
    </xf>
    <xf numFmtId="3" fontId="4" fillId="2" borderId="8" xfId="0" applyNumberFormat="1" applyFont="1" applyFill="1" applyBorder="1" applyAlignment="1">
      <alignment horizontal="center" vertical="center"/>
    </xf>
    <xf numFmtId="165" fontId="4" fillId="2" borderId="1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35" xfId="0" applyNumberFormat="1" applyFont="1" applyFill="1" applyBorder="1" applyAlignment="1">
      <alignment horizontal="center" vertical="center"/>
    </xf>
    <xf numFmtId="164" fontId="4" fillId="2" borderId="36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horizontal="center" vertical="center"/>
    </xf>
    <xf numFmtId="164" fontId="4" fillId="2" borderId="42" xfId="0" applyNumberFormat="1" applyFont="1" applyFill="1" applyBorder="1" applyAlignment="1">
      <alignment vertical="center"/>
    </xf>
    <xf numFmtId="164" fontId="4" fillId="2" borderId="11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164" fontId="6" fillId="3" borderId="9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4" fillId="16" borderId="11" xfId="0" applyFont="1" applyFill="1" applyBorder="1" applyAlignment="1">
      <alignment horizontal="left" vertical="center"/>
    </xf>
    <xf numFmtId="3" fontId="4" fillId="10" borderId="11" xfId="0" applyNumberFormat="1" applyFont="1" applyFill="1" applyBorder="1" applyAlignment="1">
      <alignment horizontal="center" vertical="center"/>
    </xf>
    <xf numFmtId="0" fontId="6" fillId="17" borderId="11" xfId="0" applyFont="1" applyFill="1" applyBorder="1" applyAlignment="1">
      <alignment horizontal="left" vertical="center"/>
    </xf>
    <xf numFmtId="164" fontId="6" fillId="7" borderId="18" xfId="0" applyNumberFormat="1" applyFont="1" applyFill="1" applyBorder="1" applyAlignment="1">
      <alignment horizontal="center" vertical="center"/>
    </xf>
    <xf numFmtId="164" fontId="6" fillId="15" borderId="18" xfId="0" applyNumberFormat="1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vertical="center"/>
    </xf>
    <xf numFmtId="3" fontId="4" fillId="9" borderId="11" xfId="0" applyNumberFormat="1" applyFont="1" applyFill="1" applyBorder="1" applyAlignment="1">
      <alignment horizontal="center" vertical="center"/>
    </xf>
    <xf numFmtId="0" fontId="4" fillId="18" borderId="12" xfId="0" applyFont="1" applyFill="1" applyBorder="1" applyAlignment="1">
      <alignment horizontal="left" vertical="center"/>
    </xf>
    <xf numFmtId="0" fontId="4" fillId="14" borderId="44" xfId="0" applyFont="1" applyFill="1" applyBorder="1" applyAlignment="1">
      <alignment vertical="center"/>
    </xf>
    <xf numFmtId="0" fontId="4" fillId="14" borderId="11" xfId="0" applyFont="1" applyFill="1" applyBorder="1" applyAlignment="1">
      <alignment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12" xfId="0" applyFont="1" applyFill="1" applyBorder="1" applyAlignment="1">
      <alignment vertical="center"/>
    </xf>
    <xf numFmtId="0" fontId="4" fillId="14" borderId="18" xfId="0" applyFont="1" applyFill="1" applyBorder="1" applyAlignment="1">
      <alignment vertical="center"/>
    </xf>
    <xf numFmtId="3" fontId="4" fillId="14" borderId="35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5" fillId="19" borderId="9" xfId="0" applyNumberFormat="1" applyFont="1" applyFill="1" applyBorder="1" applyAlignment="1">
      <alignment horizontal="center" vertical="center"/>
    </xf>
    <xf numFmtId="164" fontId="5" fillId="8" borderId="4" xfId="0" applyNumberFormat="1" applyFont="1" applyFill="1" applyBorder="1" applyAlignment="1">
      <alignment horizontal="center" vertical="center"/>
    </xf>
    <xf numFmtId="164" fontId="5" fillId="9" borderId="11" xfId="0" applyNumberFormat="1" applyFont="1" applyFill="1" applyBorder="1" applyAlignment="1">
      <alignment horizontal="center" vertical="center"/>
    </xf>
    <xf numFmtId="164" fontId="5" fillId="10" borderId="11" xfId="0" applyNumberFormat="1" applyFont="1" applyFill="1" applyBorder="1" applyAlignment="1">
      <alignment horizontal="center" vertical="center"/>
    </xf>
    <xf numFmtId="164" fontId="5" fillId="20" borderId="11" xfId="0" applyNumberFormat="1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 wrapText="1"/>
    </xf>
    <xf numFmtId="164" fontId="12" fillId="0" borderId="3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5" fillId="0" borderId="12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164" fontId="15" fillId="21" borderId="9" xfId="0" applyNumberFormat="1" applyFont="1" applyFill="1" applyBorder="1" applyAlignment="1">
      <alignment horizontal="center" vertical="center" wrapText="1"/>
    </xf>
    <xf numFmtId="164" fontId="12" fillId="23" borderId="9" xfId="0" applyNumberFormat="1" applyFont="1" applyFill="1" applyBorder="1" applyAlignment="1">
      <alignment horizontal="center" vertical="center" wrapText="1"/>
    </xf>
    <xf numFmtId="167" fontId="5" fillId="0" borderId="0" xfId="0" applyNumberFormat="1" applyFont="1" applyAlignment="1">
      <alignment vertical="center"/>
    </xf>
    <xf numFmtId="164" fontId="12" fillId="24" borderId="9" xfId="0" applyNumberFormat="1" applyFont="1" applyFill="1" applyBorder="1" applyAlignment="1">
      <alignment horizontal="center" vertical="center" wrapText="1"/>
    </xf>
    <xf numFmtId="164" fontId="16" fillId="0" borderId="1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wrapText="1"/>
    </xf>
    <xf numFmtId="0" fontId="17" fillId="0" borderId="0" xfId="0" applyFont="1"/>
    <xf numFmtId="164" fontId="17" fillId="0" borderId="0" xfId="0" applyNumberFormat="1" applyFont="1" applyAlignment="1">
      <alignment horizontal="center"/>
    </xf>
    <xf numFmtId="3" fontId="17" fillId="0" borderId="0" xfId="0" applyNumberFormat="1" applyFont="1"/>
    <xf numFmtId="3" fontId="17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167" fontId="17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/>
    </xf>
    <xf numFmtId="165" fontId="4" fillId="0" borderId="30" xfId="0" applyNumberFormat="1" applyFont="1" applyBorder="1" applyAlignment="1">
      <alignment horizontal="center"/>
    </xf>
    <xf numFmtId="1" fontId="4" fillId="0" borderId="30" xfId="0" applyNumberFormat="1" applyFont="1" applyBorder="1" applyAlignment="1">
      <alignment horizontal="center"/>
    </xf>
    <xf numFmtId="164" fontId="4" fillId="0" borderId="30" xfId="0" applyNumberFormat="1" applyFont="1" applyBorder="1" applyAlignment="1">
      <alignment horizontal="left"/>
    </xf>
    <xf numFmtId="0" fontId="4" fillId="0" borderId="30" xfId="0" applyFont="1" applyBorder="1" applyAlignment="1">
      <alignment horizontal="center"/>
    </xf>
    <xf numFmtId="164" fontId="4" fillId="0" borderId="30" xfId="0" applyNumberFormat="1" applyFont="1" applyBorder="1" applyAlignment="1">
      <alignment wrapText="1"/>
    </xf>
    <xf numFmtId="164" fontId="4" fillId="0" borderId="30" xfId="0" applyNumberFormat="1" applyFont="1" applyBorder="1"/>
    <xf numFmtId="164" fontId="4" fillId="0" borderId="30" xfId="0" applyNumberFormat="1" applyFont="1" applyBorder="1" applyAlignment="1">
      <alignment horizontal="center"/>
    </xf>
    <xf numFmtId="3" fontId="4" fillId="0" borderId="0" xfId="0" applyNumberFormat="1" applyFont="1"/>
    <xf numFmtId="3" fontId="4" fillId="0" borderId="30" xfId="0" applyNumberFormat="1" applyFont="1" applyBorder="1" applyAlignment="1">
      <alignment horizontal="center"/>
    </xf>
    <xf numFmtId="164" fontId="4" fillId="8" borderId="4" xfId="0" applyNumberFormat="1" applyFont="1" applyFill="1" applyBorder="1" applyAlignment="1">
      <alignment horizontal="center"/>
    </xf>
    <xf numFmtId="164" fontId="4" fillId="0" borderId="0" xfId="0" applyNumberFormat="1" applyFont="1"/>
    <xf numFmtId="164" fontId="17" fillId="0" borderId="0" xfId="0" applyNumberFormat="1" applyFont="1" applyAlignment="1">
      <alignment vertical="center"/>
    </xf>
    <xf numFmtId="164" fontId="4" fillId="0" borderId="13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5" fillId="11" borderId="11" xfId="0" applyFont="1" applyFill="1" applyBorder="1" applyAlignment="1">
      <alignment horizontal="center" vertical="center" wrapText="1"/>
    </xf>
    <xf numFmtId="3" fontId="5" fillId="11" borderId="11" xfId="0" applyNumberFormat="1" applyFont="1" applyFill="1" applyBorder="1" applyAlignment="1">
      <alignment horizontal="center" vertical="center" wrapText="1"/>
    </xf>
    <xf numFmtId="0" fontId="5" fillId="26" borderId="11" xfId="0" applyFont="1" applyFill="1" applyBorder="1" applyAlignment="1">
      <alignment horizontal="center" vertical="center" wrapText="1"/>
    </xf>
    <xf numFmtId="0" fontId="5" fillId="27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167" fontId="17" fillId="0" borderId="0" xfId="0" applyNumberFormat="1" applyFont="1"/>
    <xf numFmtId="0" fontId="4" fillId="0" borderId="12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left" vertical="center" wrapText="1"/>
    </xf>
    <xf numFmtId="164" fontId="4" fillId="0" borderId="12" xfId="0" applyNumberFormat="1" applyFont="1" applyBorder="1" applyAlignment="1">
      <alignment vertical="center" wrapText="1"/>
    </xf>
    <xf numFmtId="164" fontId="19" fillId="0" borderId="12" xfId="0" applyNumberFormat="1" applyFont="1" applyBorder="1" applyAlignment="1">
      <alignment horizontal="center" vertical="center"/>
    </xf>
    <xf numFmtId="167" fontId="4" fillId="0" borderId="12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5" fontId="4" fillId="11" borderId="11" xfId="0" applyNumberFormat="1" applyFont="1" applyFill="1" applyBorder="1" applyAlignment="1">
      <alignment horizontal="center" vertical="center"/>
    </xf>
    <xf numFmtId="167" fontId="5" fillId="11" borderId="11" xfId="0" applyNumberFormat="1" applyFont="1" applyFill="1" applyBorder="1" applyAlignment="1">
      <alignment horizontal="center" vertical="center"/>
    </xf>
    <xf numFmtId="3" fontId="5" fillId="11" borderId="11" xfId="0" applyNumberFormat="1" applyFont="1" applyFill="1" applyBorder="1" applyAlignment="1">
      <alignment horizontal="center" vertical="center"/>
    </xf>
    <xf numFmtId="167" fontId="5" fillId="26" borderId="11" xfId="0" applyNumberFormat="1" applyFont="1" applyFill="1" applyBorder="1" applyAlignment="1">
      <alignment horizontal="center" vertical="center"/>
    </xf>
    <xf numFmtId="167" fontId="5" fillId="27" borderId="11" xfId="0" applyNumberFormat="1" applyFont="1" applyFill="1" applyBorder="1" applyAlignment="1">
      <alignment horizontal="center" vertical="center"/>
    </xf>
    <xf numFmtId="164" fontId="4" fillId="8" borderId="11" xfId="0" applyNumberFormat="1" applyFont="1" applyFill="1" applyBorder="1" applyAlignment="1">
      <alignment horizontal="center" vertical="center"/>
    </xf>
    <xf numFmtId="167" fontId="4" fillId="0" borderId="0" xfId="0" applyNumberFormat="1" applyFont="1"/>
    <xf numFmtId="164" fontId="4" fillId="8" borderId="11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167" fontId="4" fillId="8" borderId="9" xfId="0" applyNumberFormat="1" applyFont="1" applyFill="1" applyBorder="1" applyAlignment="1">
      <alignment horizontal="center" vertical="center" wrapText="1"/>
    </xf>
    <xf numFmtId="164" fontId="11" fillId="8" borderId="11" xfId="0" applyNumberFormat="1" applyFont="1" applyFill="1" applyBorder="1" applyAlignment="1">
      <alignment horizontal="center" vertical="center"/>
    </xf>
    <xf numFmtId="3" fontId="14" fillId="11" borderId="11" xfId="0" applyNumberFormat="1" applyFont="1" applyFill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7" fontId="4" fillId="0" borderId="12" xfId="0" applyNumberFormat="1" applyFont="1" applyBorder="1" applyAlignment="1">
      <alignment horizontal="center" vertical="center"/>
    </xf>
    <xf numFmtId="164" fontId="4" fillId="8" borderId="27" xfId="0" applyNumberFormat="1" applyFont="1" applyFill="1" applyBorder="1" applyAlignment="1">
      <alignment horizontal="center" vertical="center"/>
    </xf>
    <xf numFmtId="167" fontId="4" fillId="8" borderId="9" xfId="0" applyNumberFormat="1" applyFont="1" applyFill="1" applyBorder="1" applyAlignment="1">
      <alignment horizontal="center" vertical="center"/>
    </xf>
    <xf numFmtId="0" fontId="11" fillId="14" borderId="9" xfId="0" applyFont="1" applyFill="1" applyBorder="1" applyAlignment="1">
      <alignment horizontal="center" vertical="center"/>
    </xf>
    <xf numFmtId="164" fontId="4" fillId="14" borderId="12" xfId="0" applyNumberFormat="1" applyFont="1" applyFill="1" applyBorder="1" applyAlignment="1">
      <alignment vertical="center" wrapText="1"/>
    </xf>
    <xf numFmtId="167" fontId="11" fillId="14" borderId="9" xfId="0" applyNumberFormat="1" applyFont="1" applyFill="1" applyBorder="1" applyAlignment="1">
      <alignment horizontal="center" vertical="center"/>
    </xf>
    <xf numFmtId="164" fontId="4" fillId="14" borderId="9" xfId="0" applyNumberFormat="1" applyFont="1" applyFill="1" applyBorder="1" applyAlignment="1">
      <alignment vertical="center" wrapText="1"/>
    </xf>
    <xf numFmtId="164" fontId="19" fillId="14" borderId="9" xfId="0" applyNumberFormat="1" applyFont="1" applyFill="1" applyBorder="1" applyAlignment="1">
      <alignment horizontal="center" vertical="center"/>
    </xf>
    <xf numFmtId="164" fontId="5" fillId="14" borderId="9" xfId="0" applyNumberFormat="1" applyFont="1" applyFill="1" applyBorder="1" applyAlignment="1">
      <alignment horizontal="center" vertical="center"/>
    </xf>
    <xf numFmtId="164" fontId="4" fillId="14" borderId="9" xfId="0" applyNumberFormat="1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4" fillId="28" borderId="9" xfId="0" applyFont="1" applyFill="1" applyBorder="1" applyAlignment="1">
      <alignment horizontal="center" vertical="center"/>
    </xf>
    <xf numFmtId="164" fontId="4" fillId="28" borderId="9" xfId="0" applyNumberFormat="1" applyFont="1" applyFill="1" applyBorder="1" applyAlignment="1">
      <alignment horizontal="left" vertical="center" wrapText="1"/>
    </xf>
    <xf numFmtId="164" fontId="4" fillId="28" borderId="9" xfId="0" applyNumberFormat="1" applyFont="1" applyFill="1" applyBorder="1" applyAlignment="1">
      <alignment vertical="center" wrapText="1"/>
    </xf>
    <xf numFmtId="164" fontId="19" fillId="28" borderId="9" xfId="0" applyNumberFormat="1" applyFont="1" applyFill="1" applyBorder="1" applyAlignment="1">
      <alignment horizontal="center" vertical="center"/>
    </xf>
    <xf numFmtId="167" fontId="4" fillId="28" borderId="9" xfId="0" applyNumberFormat="1" applyFont="1" applyFill="1" applyBorder="1" applyAlignment="1">
      <alignment horizontal="center" vertical="center"/>
    </xf>
    <xf numFmtId="164" fontId="5" fillId="28" borderId="9" xfId="0" applyNumberFormat="1" applyFont="1" applyFill="1" applyBorder="1" applyAlignment="1">
      <alignment horizontal="center" vertical="center"/>
    </xf>
    <xf numFmtId="164" fontId="4" fillId="28" borderId="9" xfId="0" applyNumberFormat="1" applyFont="1" applyFill="1" applyBorder="1" applyAlignment="1">
      <alignment horizontal="center" vertical="center" wrapText="1"/>
    </xf>
    <xf numFmtId="167" fontId="5" fillId="29" borderId="11" xfId="0" applyNumberFormat="1" applyFont="1" applyFill="1" applyBorder="1" applyAlignment="1">
      <alignment horizontal="center" vertical="center" wrapText="1"/>
    </xf>
    <xf numFmtId="167" fontId="4" fillId="29" borderId="1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0" xfId="0" applyFont="1" applyAlignment="1">
      <alignment horizontal="center"/>
    </xf>
    <xf numFmtId="164" fontId="4" fillId="14" borderId="27" xfId="0" applyNumberFormat="1" applyFont="1" applyFill="1" applyBorder="1" applyAlignment="1">
      <alignment horizontal="center" vertical="center"/>
    </xf>
    <xf numFmtId="3" fontId="4" fillId="14" borderId="9" xfId="0" applyNumberFormat="1" applyFont="1" applyFill="1" applyBorder="1" applyAlignment="1">
      <alignment horizontal="center" vertical="center"/>
    </xf>
    <xf numFmtId="3" fontId="11" fillId="14" borderId="9" xfId="0" applyNumberFormat="1" applyFont="1" applyFill="1" applyBorder="1" applyAlignment="1">
      <alignment horizontal="center" vertical="center"/>
    </xf>
    <xf numFmtId="164" fontId="4" fillId="14" borderId="9" xfId="0" applyNumberFormat="1" applyFont="1" applyFill="1" applyBorder="1" applyAlignment="1">
      <alignment horizontal="left" vertical="center" wrapText="1"/>
    </xf>
    <xf numFmtId="165" fontId="5" fillId="14" borderId="9" xfId="0" applyNumberFormat="1" applyFont="1" applyFill="1" applyBorder="1" applyAlignment="1">
      <alignment horizontal="center" vertical="center"/>
    </xf>
    <xf numFmtId="165" fontId="5" fillId="14" borderId="9" xfId="0" applyNumberFormat="1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/>
    </xf>
    <xf numFmtId="164" fontId="5" fillId="24" borderId="9" xfId="0" applyNumberFormat="1" applyFont="1" applyFill="1" applyBorder="1" applyAlignment="1">
      <alignment horizontal="center" vertical="center"/>
    </xf>
    <xf numFmtId="164" fontId="5" fillId="30" borderId="9" xfId="0" applyNumberFormat="1" applyFont="1" applyFill="1" applyBorder="1" applyAlignment="1">
      <alignment horizontal="center" vertical="center"/>
    </xf>
    <xf numFmtId="164" fontId="5" fillId="31" borderId="9" xfId="0" applyNumberFormat="1" applyFont="1" applyFill="1" applyBorder="1" applyAlignment="1">
      <alignment horizontal="center" vertical="center"/>
    </xf>
    <xf numFmtId="164" fontId="5" fillId="32" borderId="9" xfId="0" applyNumberFormat="1" applyFont="1" applyFill="1" applyBorder="1" applyAlignment="1">
      <alignment horizontal="center" vertical="center"/>
    </xf>
    <xf numFmtId="164" fontId="5" fillId="33" borderId="9" xfId="0" applyNumberFormat="1" applyFont="1" applyFill="1" applyBorder="1" applyAlignment="1">
      <alignment horizontal="center" vertical="center"/>
    </xf>
    <xf numFmtId="164" fontId="21" fillId="0" borderId="13" xfId="0" applyNumberFormat="1" applyFont="1" applyBorder="1" applyAlignment="1">
      <alignment horizontal="center" vertical="center"/>
    </xf>
    <xf numFmtId="164" fontId="14" fillId="0" borderId="12" xfId="0" applyNumberFormat="1" applyFont="1" applyBorder="1" applyAlignment="1">
      <alignment horizontal="center" vertical="center"/>
    </xf>
    <xf numFmtId="164" fontId="12" fillId="2" borderId="9" xfId="0" applyNumberFormat="1" applyFont="1" applyFill="1" applyBorder="1" applyAlignment="1">
      <alignment horizontal="center" vertical="center"/>
    </xf>
    <xf numFmtId="164" fontId="12" fillId="32" borderId="9" xfId="0" applyNumberFormat="1" applyFont="1" applyFill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164" fontId="14" fillId="2" borderId="11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wrapText="1"/>
    </xf>
    <xf numFmtId="3" fontId="4" fillId="0" borderId="0" xfId="0" applyNumberFormat="1" applyFont="1" applyAlignment="1">
      <alignment horizontal="center"/>
    </xf>
    <xf numFmtId="0" fontId="4" fillId="0" borderId="30" xfId="0" applyFont="1" applyBorder="1" applyAlignment="1">
      <alignment horizontal="left"/>
    </xf>
    <xf numFmtId="0" fontId="4" fillId="0" borderId="30" xfId="0" applyFont="1" applyBorder="1" applyAlignment="1">
      <alignment wrapText="1"/>
    </xf>
    <xf numFmtId="0" fontId="4" fillId="0" borderId="30" xfId="0" applyFont="1" applyBorder="1"/>
    <xf numFmtId="0" fontId="4" fillId="0" borderId="0" xfId="0" applyFont="1"/>
    <xf numFmtId="165" fontId="5" fillId="3" borderId="9" xfId="0" applyNumberFormat="1" applyFont="1" applyFill="1" applyBorder="1" applyAlignment="1">
      <alignment horizontal="center" vertical="center"/>
    </xf>
    <xf numFmtId="1" fontId="5" fillId="3" borderId="9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11" xfId="0" applyNumberFormat="1" applyFont="1" applyFill="1" applyBorder="1" applyAlignment="1">
      <alignment horizontal="center" vertical="center"/>
    </xf>
    <xf numFmtId="164" fontId="5" fillId="14" borderId="0" xfId="0" applyNumberFormat="1" applyFont="1" applyFill="1" applyAlignment="1">
      <alignment horizontal="center"/>
    </xf>
    <xf numFmtId="164" fontId="5" fillId="14" borderId="45" xfId="0" applyNumberFormat="1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5" fontId="4" fillId="8" borderId="11" xfId="0" applyNumberFormat="1" applyFont="1" applyFill="1" applyBorder="1" applyAlignment="1">
      <alignment horizontal="center" vertical="center"/>
    </xf>
    <xf numFmtId="164" fontId="4" fillId="8" borderId="6" xfId="0" applyNumberFormat="1" applyFont="1" applyFill="1" applyBorder="1" applyAlignment="1">
      <alignment horizontal="center" vertical="center"/>
    </xf>
    <xf numFmtId="166" fontId="4" fillId="8" borderId="9" xfId="0" applyNumberFormat="1" applyFont="1" applyFill="1" applyBorder="1" applyAlignment="1">
      <alignment horizontal="center" vertical="center"/>
    </xf>
    <xf numFmtId="164" fontId="4" fillId="8" borderId="9" xfId="0" applyNumberFormat="1" applyFont="1" applyFill="1" applyBorder="1" applyAlignment="1">
      <alignment horizontal="center" vertical="center"/>
    </xf>
    <xf numFmtId="164" fontId="4" fillId="8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4" fillId="14" borderId="11" xfId="0" quotePrefix="1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3" fontId="4" fillId="8" borderId="11" xfId="0" applyNumberFormat="1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165" fontId="4" fillId="8" borderId="12" xfId="0" applyNumberFormat="1" applyFont="1" applyFill="1" applyBorder="1" applyAlignment="1">
      <alignment horizontal="center" vertical="center"/>
    </xf>
    <xf numFmtId="0" fontId="4" fillId="14" borderId="12" xfId="0" applyFont="1" applyFill="1" applyBorder="1" applyAlignment="1">
      <alignment horizontal="left" vertical="center" wrapText="1"/>
    </xf>
    <xf numFmtId="0" fontId="4" fillId="8" borderId="18" xfId="0" applyFont="1" applyFill="1" applyBorder="1" applyAlignment="1">
      <alignment horizontal="center" vertical="center"/>
    </xf>
    <xf numFmtId="164" fontId="4" fillId="14" borderId="13" xfId="0" applyNumberFormat="1" applyFont="1" applyFill="1" applyBorder="1" applyAlignment="1">
      <alignment horizontal="center"/>
    </xf>
    <xf numFmtId="0" fontId="6" fillId="14" borderId="12" xfId="0" applyFont="1" applyFill="1" applyBorder="1" applyAlignment="1">
      <alignment horizontal="center" vertical="center" wrapText="1"/>
    </xf>
    <xf numFmtId="0" fontId="6" fillId="14" borderId="18" xfId="0" applyFont="1" applyFill="1" applyBorder="1" applyAlignment="1">
      <alignment horizontal="center" vertical="center" wrapText="1"/>
    </xf>
    <xf numFmtId="164" fontId="5" fillId="14" borderId="45" xfId="0" applyNumberFormat="1" applyFont="1" applyFill="1" applyBorder="1" applyAlignment="1">
      <alignment horizontal="center"/>
    </xf>
    <xf numFmtId="0" fontId="4" fillId="14" borderId="0" xfId="0" applyFont="1" applyFill="1"/>
    <xf numFmtId="0" fontId="4" fillId="14" borderId="0" xfId="0" applyFont="1" applyFill="1" applyAlignment="1">
      <alignment horizontal="center"/>
    </xf>
    <xf numFmtId="0" fontId="20" fillId="14" borderId="0" xfId="0" applyFont="1" applyFill="1" applyAlignment="1">
      <alignment horizontal="center"/>
    </xf>
    <xf numFmtId="164" fontId="4" fillId="14" borderId="0" xfId="0" applyNumberFormat="1" applyFont="1" applyFill="1" applyAlignment="1">
      <alignment vertical="center"/>
    </xf>
    <xf numFmtId="167" fontId="4" fillId="14" borderId="0" xfId="0" applyNumberFormat="1" applyFont="1" applyFill="1"/>
    <xf numFmtId="164" fontId="5" fillId="22" borderId="18" xfId="0" applyNumberFormat="1" applyFont="1" applyFill="1" applyBorder="1" applyAlignment="1">
      <alignment horizontal="center" vertical="center"/>
    </xf>
    <xf numFmtId="164" fontId="5" fillId="22" borderId="11" xfId="0" applyNumberFormat="1" applyFont="1" applyFill="1" applyBorder="1" applyAlignment="1">
      <alignment horizontal="center" vertical="center"/>
    </xf>
    <xf numFmtId="164" fontId="5" fillId="14" borderId="0" xfId="0" applyNumberFormat="1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14" fontId="4" fillId="8" borderId="46" xfId="0" applyNumberFormat="1" applyFont="1" applyFill="1" applyBorder="1" applyAlignment="1">
      <alignment horizontal="center"/>
    </xf>
    <xf numFmtId="14" fontId="4" fillId="8" borderId="46" xfId="0" applyNumberFormat="1" applyFont="1" applyFill="1" applyBorder="1" applyAlignment="1">
      <alignment horizontal="center" wrapText="1"/>
    </xf>
    <xf numFmtId="164" fontId="5" fillId="14" borderId="46" xfId="0" applyNumberFormat="1" applyFont="1" applyFill="1" applyBorder="1" applyAlignment="1">
      <alignment horizontal="center"/>
    </xf>
    <xf numFmtId="0" fontId="27" fillId="0" borderId="0" xfId="0" applyFont="1"/>
    <xf numFmtId="165" fontId="27" fillId="0" borderId="30" xfId="0" applyNumberFormat="1" applyFont="1" applyBorder="1"/>
    <xf numFmtId="1" fontId="27" fillId="0" borderId="30" xfId="0" applyNumberFormat="1" applyFont="1" applyBorder="1"/>
    <xf numFmtId="0" fontId="27" fillId="0" borderId="30" xfId="0" applyFont="1" applyBorder="1"/>
    <xf numFmtId="165" fontId="28" fillId="0" borderId="8" xfId="0" applyNumberFormat="1" applyFont="1" applyBorder="1" applyAlignment="1">
      <alignment horizontal="center" vertical="center"/>
    </xf>
    <xf numFmtId="1" fontId="28" fillId="0" borderId="12" xfId="0" applyNumberFormat="1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9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3" fontId="4" fillId="0" borderId="8" xfId="0" applyNumberFormat="1" applyFont="1" applyBorder="1" applyAlignment="1">
      <alignment horizontal="left" vertical="center" wrapText="1"/>
    </xf>
    <xf numFmtId="0" fontId="9" fillId="0" borderId="11" xfId="0" quotePrefix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169" fontId="4" fillId="0" borderId="11" xfId="0" applyNumberFormat="1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67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1" fontId="17" fillId="0" borderId="0" xfId="0" applyNumberFormat="1" applyFont="1" applyAlignment="1">
      <alignment horizontal="center"/>
    </xf>
    <xf numFmtId="164" fontId="4" fillId="8" borderId="46" xfId="0" applyNumberFormat="1" applyFont="1" applyFill="1" applyBorder="1" applyAlignment="1">
      <alignment horizontal="center" vertical="center"/>
    </xf>
    <xf numFmtId="164" fontId="8" fillId="0" borderId="0" xfId="0" applyNumberFormat="1" applyFont="1"/>
    <xf numFmtId="164" fontId="29" fillId="8" borderId="7" xfId="0" applyNumberFormat="1" applyFont="1" applyFill="1" applyBorder="1" applyAlignment="1">
      <alignment horizontal="center" vertical="center" wrapText="1"/>
    </xf>
    <xf numFmtId="164" fontId="5" fillId="34" borderId="7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0" fontId="6" fillId="2" borderId="11" xfId="0" quotePrefix="1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3" fontId="6" fillId="34" borderId="11" xfId="0" applyNumberFormat="1" applyFont="1" applyFill="1" applyBorder="1" applyAlignment="1">
      <alignment horizontal="center" vertical="center"/>
    </xf>
    <xf numFmtId="0" fontId="6" fillId="14" borderId="11" xfId="0" applyFont="1" applyFill="1" applyBorder="1" applyAlignment="1">
      <alignment vertical="center"/>
    </xf>
    <xf numFmtId="0" fontId="6" fillId="9" borderId="12" xfId="0" applyFont="1" applyFill="1" applyBorder="1" applyAlignment="1">
      <alignment vertical="center"/>
    </xf>
    <xf numFmtId="0" fontId="6" fillId="9" borderId="12" xfId="0" applyFont="1" applyFill="1" applyBorder="1" applyAlignment="1">
      <alignment horizontal="center" vertical="center"/>
    </xf>
    <xf numFmtId="164" fontId="6" fillId="9" borderId="9" xfId="0" applyNumberFormat="1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3" fontId="6" fillId="34" borderId="23" xfId="0" applyNumberFormat="1" applyFont="1" applyFill="1" applyBorder="1" applyAlignment="1">
      <alignment horizontal="center" vertical="center"/>
    </xf>
    <xf numFmtId="0" fontId="6" fillId="8" borderId="47" xfId="0" applyFont="1" applyFill="1" applyBorder="1" applyAlignment="1">
      <alignment horizontal="center" vertical="center"/>
    </xf>
    <xf numFmtId="0" fontId="6" fillId="8" borderId="47" xfId="0" quotePrefix="1" applyFont="1" applyFill="1" applyBorder="1" applyAlignment="1">
      <alignment horizontal="center" vertical="center" wrapText="1"/>
    </xf>
    <xf numFmtId="0" fontId="6" fillId="8" borderId="47" xfId="0" applyFont="1" applyFill="1" applyBorder="1" applyAlignment="1">
      <alignment horizontal="left" vertical="center" wrapText="1"/>
    </xf>
    <xf numFmtId="43" fontId="6" fillId="14" borderId="11" xfId="0" applyNumberFormat="1" applyFont="1" applyFill="1" applyBorder="1" applyAlignment="1">
      <alignment vertical="center"/>
    </xf>
    <xf numFmtId="43" fontId="6" fillId="8" borderId="11" xfId="0" applyNumberFormat="1" applyFont="1" applyFill="1" applyBorder="1" applyAlignment="1">
      <alignment horizontal="left" vertical="center" wrapText="1"/>
    </xf>
    <xf numFmtId="0" fontId="6" fillId="8" borderId="25" xfId="0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43" fontId="4" fillId="14" borderId="11" xfId="0" applyNumberFormat="1" applyFont="1" applyFill="1" applyBorder="1" applyAlignment="1">
      <alignment horizontal="center" vertical="center"/>
    </xf>
    <xf numFmtId="0" fontId="9" fillId="14" borderId="11" xfId="0" applyFont="1" applyFill="1" applyBorder="1" applyAlignment="1">
      <alignment vertical="center"/>
    </xf>
    <xf numFmtId="0" fontId="9" fillId="14" borderId="0" xfId="0" applyFont="1" applyFill="1" applyAlignment="1">
      <alignment vertical="center"/>
    </xf>
    <xf numFmtId="43" fontId="9" fillId="0" borderId="11" xfId="0" applyNumberFormat="1" applyFont="1" applyBorder="1" applyAlignment="1">
      <alignment horizontal="left" vertical="center" wrapText="1"/>
    </xf>
    <xf numFmtId="164" fontId="6" fillId="11" borderId="11" xfId="0" applyNumberFormat="1" applyFont="1" applyFill="1" applyBorder="1" applyAlignment="1">
      <alignment horizontal="left" vertical="center"/>
    </xf>
    <xf numFmtId="3" fontId="4" fillId="9" borderId="49" xfId="0" applyNumberFormat="1" applyFont="1" applyFill="1" applyBorder="1" applyAlignment="1">
      <alignment horizontal="center" vertical="center"/>
    </xf>
    <xf numFmtId="3" fontId="4" fillId="34" borderId="49" xfId="0" applyNumberFormat="1" applyFont="1" applyFill="1" applyBorder="1" applyAlignment="1">
      <alignment horizontal="center" vertical="center"/>
    </xf>
    <xf numFmtId="3" fontId="4" fillId="5" borderId="49" xfId="0" applyNumberFormat="1" applyFont="1" applyFill="1" applyBorder="1" applyAlignment="1">
      <alignment horizontal="center" vertical="center"/>
    </xf>
    <xf numFmtId="3" fontId="4" fillId="14" borderId="50" xfId="0" applyNumberFormat="1" applyFont="1" applyFill="1" applyBorder="1" applyAlignment="1">
      <alignment horizontal="center" vertical="center"/>
    </xf>
    <xf numFmtId="164" fontId="4" fillId="13" borderId="49" xfId="0" applyNumberFormat="1" applyFont="1" applyFill="1" applyBorder="1" applyAlignment="1">
      <alignment vertical="center"/>
    </xf>
    <xf numFmtId="164" fontId="4" fillId="13" borderId="4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6" fillId="8" borderId="11" xfId="0" applyNumberFormat="1" applyFont="1" applyFill="1" applyBorder="1" applyAlignment="1">
      <alignment horizontal="center" vertical="center"/>
    </xf>
    <xf numFmtId="3" fontId="4" fillId="34" borderId="35" xfId="0" applyNumberFormat="1" applyFont="1" applyFill="1" applyBorder="1" applyAlignment="1">
      <alignment horizontal="center" vertical="center"/>
    </xf>
    <xf numFmtId="164" fontId="4" fillId="11" borderId="35" xfId="0" applyNumberFormat="1" applyFont="1" applyFill="1" applyBorder="1" applyAlignment="1">
      <alignment vertical="center"/>
    </xf>
    <xf numFmtId="3" fontId="4" fillId="14" borderId="36" xfId="0" applyNumberFormat="1" applyFont="1" applyFill="1" applyBorder="1" applyAlignment="1">
      <alignment horizontal="center" vertical="center"/>
    </xf>
    <xf numFmtId="164" fontId="4" fillId="13" borderId="35" xfId="0" applyNumberFormat="1" applyFont="1" applyFill="1" applyBorder="1" applyAlignment="1">
      <alignment horizontal="center" vertical="center"/>
    </xf>
    <xf numFmtId="164" fontId="6" fillId="15" borderId="11" xfId="0" applyNumberFormat="1" applyFont="1" applyFill="1" applyBorder="1" applyAlignment="1">
      <alignment horizontal="center" vertical="center"/>
    </xf>
    <xf numFmtId="164" fontId="4" fillId="11" borderId="42" xfId="0" applyNumberFormat="1" applyFont="1" applyFill="1" applyBorder="1" applyAlignment="1">
      <alignment vertical="center"/>
    </xf>
    <xf numFmtId="3" fontId="4" fillId="14" borderId="21" xfId="0" applyNumberFormat="1" applyFont="1" applyFill="1" applyBorder="1" applyAlignment="1">
      <alignment horizontal="center" vertical="center"/>
    </xf>
    <xf numFmtId="164" fontId="4" fillId="13" borderId="42" xfId="0" applyNumberFormat="1" applyFont="1" applyFill="1" applyBorder="1" applyAlignment="1">
      <alignment horizontal="center" vertical="center"/>
    </xf>
    <xf numFmtId="164" fontId="4" fillId="13" borderId="21" xfId="0" applyNumberFormat="1" applyFont="1" applyFill="1" applyBorder="1" applyAlignment="1">
      <alignment horizontal="center" vertical="center"/>
    </xf>
    <xf numFmtId="164" fontId="4" fillId="13" borderId="36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vertical="center" wrapText="1"/>
    </xf>
    <xf numFmtId="164" fontId="6" fillId="2" borderId="18" xfId="0" applyNumberFormat="1" applyFont="1" applyFill="1" applyBorder="1" applyAlignment="1">
      <alignment horizontal="center" vertical="center"/>
    </xf>
    <xf numFmtId="164" fontId="4" fillId="2" borderId="35" xfId="0" applyNumberFormat="1" applyFont="1" applyFill="1" applyBorder="1" applyAlignment="1">
      <alignment vertical="center"/>
    </xf>
    <xf numFmtId="164" fontId="4" fillId="2" borderId="36" xfId="0" applyNumberFormat="1" applyFont="1" applyFill="1" applyBorder="1" applyAlignment="1">
      <alignment horizontal="center" vertical="center"/>
    </xf>
    <xf numFmtId="164" fontId="5" fillId="30" borderId="11" xfId="0" applyNumberFormat="1" applyFont="1" applyFill="1" applyBorder="1" applyAlignment="1">
      <alignment horizontal="center" vertical="center"/>
    </xf>
    <xf numFmtId="164" fontId="5" fillId="34" borderId="11" xfId="0" applyNumberFormat="1" applyFont="1" applyFill="1" applyBorder="1" applyAlignment="1">
      <alignment horizontal="center" vertical="center"/>
    </xf>
    <xf numFmtId="164" fontId="12" fillId="30" borderId="9" xfId="0" applyNumberFormat="1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/>
    </xf>
    <xf numFmtId="167" fontId="5" fillId="14" borderId="0" xfId="0" applyNumberFormat="1" applyFont="1" applyFill="1" applyAlignment="1">
      <alignment horizontal="center" vertical="center"/>
    </xf>
    <xf numFmtId="3" fontId="5" fillId="14" borderId="0" xfId="0" applyNumberFormat="1" applyFont="1" applyFill="1" applyAlignment="1">
      <alignment horizontal="center" vertical="center"/>
    </xf>
    <xf numFmtId="164" fontId="4" fillId="14" borderId="0" xfId="0" applyNumberFormat="1" applyFont="1" applyFill="1" applyAlignment="1">
      <alignment horizontal="center" vertical="center"/>
    </xf>
    <xf numFmtId="165" fontId="4" fillId="14" borderId="0" xfId="0" applyNumberFormat="1" applyFont="1" applyFill="1" applyAlignment="1">
      <alignment horizontal="center" vertical="center"/>
    </xf>
    <xf numFmtId="167" fontId="5" fillId="14" borderId="0" xfId="0" applyNumberFormat="1" applyFont="1" applyFill="1" applyAlignment="1">
      <alignment horizontal="center" vertical="center" wrapText="1"/>
    </xf>
    <xf numFmtId="167" fontId="4" fillId="14" borderId="0" xfId="0" applyNumberFormat="1" applyFont="1" applyFill="1" applyAlignment="1">
      <alignment horizontal="center" vertical="center"/>
    </xf>
    <xf numFmtId="0" fontId="14" fillId="14" borderId="12" xfId="0" applyFont="1" applyFill="1" applyBorder="1" applyAlignment="1">
      <alignment horizontal="center" vertical="center"/>
    </xf>
    <xf numFmtId="165" fontId="4" fillId="14" borderId="12" xfId="0" applyNumberFormat="1" applyFont="1" applyFill="1" applyBorder="1" applyAlignment="1">
      <alignment horizontal="center" vertical="center"/>
    </xf>
    <xf numFmtId="165" fontId="4" fillId="14" borderId="12" xfId="0" applyNumberFormat="1" applyFont="1" applyFill="1" applyBorder="1" applyAlignment="1">
      <alignment horizontal="center" vertical="center" wrapText="1"/>
    </xf>
    <xf numFmtId="164" fontId="5" fillId="35" borderId="9" xfId="0" applyNumberFormat="1" applyFont="1" applyFill="1" applyBorder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164" fontId="5" fillId="34" borderId="9" xfId="0" applyNumberFormat="1" applyFont="1" applyFill="1" applyBorder="1" applyAlignment="1">
      <alignment horizontal="center" vertical="center"/>
    </xf>
    <xf numFmtId="164" fontId="32" fillId="0" borderId="13" xfId="0" applyNumberFormat="1" applyFont="1" applyBorder="1" applyAlignment="1">
      <alignment horizontal="center" vertical="center"/>
    </xf>
    <xf numFmtId="165" fontId="5" fillId="36" borderId="9" xfId="0" applyNumberFormat="1" applyFont="1" applyFill="1" applyBorder="1" applyAlignment="1">
      <alignment horizontal="center" vertical="center"/>
    </xf>
    <xf numFmtId="1" fontId="5" fillId="36" borderId="9" xfId="0" applyNumberFormat="1" applyFont="1" applyFill="1" applyBorder="1" applyAlignment="1">
      <alignment horizontal="center" vertical="center"/>
    </xf>
    <xf numFmtId="0" fontId="5" fillId="36" borderId="9" xfId="0" applyFont="1" applyFill="1" applyBorder="1" applyAlignment="1">
      <alignment horizontal="center" vertical="center"/>
    </xf>
    <xf numFmtId="0" fontId="5" fillId="36" borderId="7" xfId="0" applyFont="1" applyFill="1" applyBorder="1" applyAlignment="1">
      <alignment horizontal="center" vertical="center"/>
    </xf>
    <xf numFmtId="164" fontId="5" fillId="36" borderId="7" xfId="0" applyNumberFormat="1" applyFont="1" applyFill="1" applyBorder="1" applyAlignment="1">
      <alignment horizontal="center" vertical="center" wrapText="1"/>
    </xf>
    <xf numFmtId="164" fontId="5" fillId="36" borderId="9" xfId="0" applyNumberFormat="1" applyFont="1" applyFill="1" applyBorder="1" applyAlignment="1">
      <alignment horizontal="center" vertical="center"/>
    </xf>
    <xf numFmtId="164" fontId="5" fillId="36" borderId="7" xfId="0" applyNumberFormat="1" applyFont="1" applyFill="1" applyBorder="1" applyAlignment="1">
      <alignment horizontal="center" vertical="center"/>
    </xf>
    <xf numFmtId="164" fontId="5" fillId="36" borderId="11" xfId="0" applyNumberFormat="1" applyFont="1" applyFill="1" applyBorder="1" applyAlignment="1">
      <alignment horizontal="center" vertical="center"/>
    </xf>
    <xf numFmtId="169" fontId="4" fillId="8" borderId="11" xfId="0" applyNumberFormat="1" applyFont="1" applyFill="1" applyBorder="1" applyAlignment="1">
      <alignment horizontal="center" vertical="center"/>
    </xf>
    <xf numFmtId="164" fontId="4" fillId="8" borderId="6" xfId="0" applyNumberFormat="1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164" fontId="5" fillId="22" borderId="9" xfId="0" applyNumberFormat="1" applyFont="1" applyFill="1" applyBorder="1" applyAlignment="1">
      <alignment horizontal="center" vertical="center"/>
    </xf>
    <xf numFmtId="164" fontId="5" fillId="22" borderId="11" xfId="0" applyNumberFormat="1" applyFont="1" applyFill="1" applyBorder="1" applyAlignment="1">
      <alignment horizontal="center"/>
    </xf>
    <xf numFmtId="165" fontId="33" fillId="36" borderId="8" xfId="0" applyNumberFormat="1" applyFont="1" applyFill="1" applyBorder="1" applyAlignment="1">
      <alignment horizontal="center" vertical="center"/>
    </xf>
    <xf numFmtId="1" fontId="33" fillId="36" borderId="12" xfId="0" applyNumberFormat="1" applyFont="1" applyFill="1" applyBorder="1" applyAlignment="1">
      <alignment horizontal="center" vertical="center"/>
    </xf>
    <xf numFmtId="0" fontId="33" fillId="36" borderId="12" xfId="0" applyFont="1" applyFill="1" applyBorder="1" applyAlignment="1">
      <alignment horizontal="center" vertical="center"/>
    </xf>
    <xf numFmtId="0" fontId="33" fillId="36" borderId="11" xfId="0" applyFont="1" applyFill="1" applyBorder="1" applyAlignment="1">
      <alignment horizontal="center" vertical="center"/>
    </xf>
    <xf numFmtId="165" fontId="8" fillId="0" borderId="0" xfId="0" applyNumberFormat="1" applyFont="1"/>
    <xf numFmtId="0" fontId="18" fillId="0" borderId="0" xfId="0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36" fillId="0" borderId="0" xfId="0" applyFont="1"/>
    <xf numFmtId="0" fontId="36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8" fillId="0" borderId="0" xfId="0" applyFont="1" applyAlignment="1">
      <alignment wrapText="1"/>
    </xf>
    <xf numFmtId="164" fontId="4" fillId="13" borderId="21" xfId="0" applyNumberFormat="1" applyFont="1" applyFill="1" applyBorder="1" applyAlignment="1">
      <alignment vertical="center"/>
    </xf>
    <xf numFmtId="0" fontId="2" fillId="0" borderId="28" xfId="0" applyFont="1" applyBorder="1"/>
    <xf numFmtId="0" fontId="2" fillId="0" borderId="37" xfId="0" applyFont="1" applyBorder="1"/>
    <xf numFmtId="164" fontId="4" fillId="13" borderId="5" xfId="0" applyNumberFormat="1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8" xfId="0" applyFont="1" applyBorder="1"/>
    <xf numFmtId="3" fontId="4" fillId="0" borderId="13" xfId="0" applyNumberFormat="1" applyFont="1" applyBorder="1" applyAlignment="1">
      <alignment horizontal="center" vertical="center"/>
    </xf>
    <xf numFmtId="0" fontId="2" fillId="0" borderId="13" xfId="0" applyFont="1" applyBorder="1"/>
    <xf numFmtId="0" fontId="2" fillId="0" borderId="12" xfId="0" applyFont="1" applyBorder="1"/>
    <xf numFmtId="3" fontId="4" fillId="9" borderId="5" xfId="0" applyNumberFormat="1" applyFont="1" applyFill="1" applyBorder="1" applyAlignment="1">
      <alignment horizontal="center" vertical="center"/>
    </xf>
    <xf numFmtId="0" fontId="2" fillId="0" borderId="25" xfId="0" applyFont="1" applyBorder="1"/>
    <xf numFmtId="3" fontId="4" fillId="10" borderId="5" xfId="0" applyNumberFormat="1" applyFont="1" applyFill="1" applyBorder="1" applyAlignment="1">
      <alignment horizontal="center" vertical="center"/>
    </xf>
    <xf numFmtId="3" fontId="4" fillId="5" borderId="5" xfId="0" applyNumberFormat="1" applyFont="1" applyFill="1" applyBorder="1" applyAlignment="1">
      <alignment horizontal="center" vertical="center"/>
    </xf>
    <xf numFmtId="167" fontId="6" fillId="8" borderId="5" xfId="0" applyNumberFormat="1" applyFont="1" applyFill="1" applyBorder="1" applyAlignment="1">
      <alignment vertical="center" wrapText="1"/>
    </xf>
    <xf numFmtId="164" fontId="4" fillId="11" borderId="14" xfId="0" applyNumberFormat="1" applyFont="1" applyFill="1" applyBorder="1" applyAlignment="1">
      <alignment vertical="center"/>
    </xf>
    <xf numFmtId="0" fontId="2" fillId="0" borderId="16" xfId="0" applyFont="1" applyBorder="1"/>
    <xf numFmtId="0" fontId="2" fillId="0" borderId="19" xfId="0" applyFont="1" applyBorder="1"/>
    <xf numFmtId="3" fontId="4" fillId="14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7" fontId="6" fillId="14" borderId="5" xfId="0" applyNumberFormat="1" applyFont="1" applyFill="1" applyBorder="1" applyAlignment="1">
      <alignment vertical="center" wrapText="1"/>
    </xf>
    <xf numFmtId="3" fontId="4" fillId="0" borderId="15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14" borderId="5" xfId="0" applyFont="1" applyFill="1" applyBorder="1" applyAlignment="1">
      <alignment horizontal="left" vertical="center"/>
    </xf>
    <xf numFmtId="0" fontId="4" fillId="0" borderId="13" xfId="0" quotePrefix="1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164" fontId="6" fillId="5" borderId="5" xfId="0" applyNumberFormat="1" applyFont="1" applyFill="1" applyBorder="1" applyAlignment="1">
      <alignment vertical="center" wrapText="1"/>
    </xf>
    <xf numFmtId="165" fontId="4" fillId="0" borderId="13" xfId="0" applyNumberFormat="1" applyFont="1" applyBorder="1" applyAlignment="1">
      <alignment horizontal="center" vertical="center"/>
    </xf>
    <xf numFmtId="0" fontId="4" fillId="14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165" fontId="4" fillId="0" borderId="5" xfId="0" applyNumberFormat="1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left" vertical="center"/>
    </xf>
    <xf numFmtId="0" fontId="4" fillId="0" borderId="15" xfId="0" quotePrefix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left" vertical="center" wrapText="1"/>
    </xf>
    <xf numFmtId="169" fontId="4" fillId="0" borderId="1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4" fillId="0" borderId="15" xfId="0" quotePrefix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65" fontId="5" fillId="0" borderId="13" xfId="0" applyNumberFormat="1" applyFont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/>
    </xf>
    <xf numFmtId="0" fontId="2" fillId="0" borderId="6" xfId="0" applyFont="1" applyBorder="1"/>
    <xf numFmtId="0" fontId="14" fillId="14" borderId="7" xfId="0" applyFont="1" applyFill="1" applyBorder="1" applyAlignment="1">
      <alignment horizontal="center" vertical="center"/>
    </xf>
    <xf numFmtId="0" fontId="2" fillId="0" borderId="18" xfId="0" applyFont="1" applyBorder="1"/>
    <xf numFmtId="165" fontId="5" fillId="24" borderId="1" xfId="0" applyNumberFormat="1" applyFont="1" applyFill="1" applyBorder="1" applyAlignment="1">
      <alignment horizontal="center" vertical="center"/>
    </xf>
    <xf numFmtId="0" fontId="2" fillId="0" borderId="2" xfId="0" applyFont="1" applyBorder="1"/>
    <xf numFmtId="0" fontId="14" fillId="30" borderId="1" xfId="0" applyFont="1" applyFill="1" applyBorder="1" applyAlignment="1">
      <alignment horizontal="center" vertical="center"/>
    </xf>
    <xf numFmtId="0" fontId="14" fillId="30" borderId="1" xfId="0" applyFont="1" applyFill="1" applyBorder="1" applyAlignment="1">
      <alignment horizontal="left" vertical="center"/>
    </xf>
    <xf numFmtId="165" fontId="5" fillId="30" borderId="1" xfId="0" applyNumberFormat="1" applyFont="1" applyFill="1" applyBorder="1" applyAlignment="1">
      <alignment horizontal="center" vertical="center"/>
    </xf>
    <xf numFmtId="165" fontId="5" fillId="31" borderId="1" xfId="0" applyNumberFormat="1" applyFont="1" applyFill="1" applyBorder="1" applyAlignment="1">
      <alignment horizontal="center" vertical="center"/>
    </xf>
    <xf numFmtId="0" fontId="14" fillId="31" borderId="1" xfId="0" applyFont="1" applyFill="1" applyBorder="1" applyAlignment="1">
      <alignment horizontal="left" vertical="center"/>
    </xf>
    <xf numFmtId="0" fontId="14" fillId="32" borderId="1" xfId="0" applyFont="1" applyFill="1" applyBorder="1" applyAlignment="1">
      <alignment horizontal="center" vertical="center"/>
    </xf>
    <xf numFmtId="165" fontId="5" fillId="33" borderId="1" xfId="0" applyNumberFormat="1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 wrapText="1"/>
    </xf>
    <xf numFmtId="0" fontId="6" fillId="14" borderId="13" xfId="0" quotePrefix="1" applyFont="1" applyFill="1" applyBorder="1" applyAlignment="1">
      <alignment horizontal="center" vertical="center" wrapText="1"/>
    </xf>
    <xf numFmtId="164" fontId="5" fillId="14" borderId="5" xfId="0" applyNumberFormat="1" applyFont="1" applyFill="1" applyBorder="1" applyAlignment="1">
      <alignment horizontal="center" vertical="center"/>
    </xf>
    <xf numFmtId="164" fontId="4" fillId="14" borderId="5" xfId="0" applyNumberFormat="1" applyFont="1" applyFill="1" applyBorder="1" applyAlignment="1">
      <alignment horizontal="left" vertical="center"/>
    </xf>
    <xf numFmtId="164" fontId="4" fillId="14" borderId="5" xfId="0" applyNumberFormat="1" applyFont="1" applyFill="1" applyBorder="1" applyAlignment="1">
      <alignment horizontal="center" vertical="center"/>
    </xf>
    <xf numFmtId="165" fontId="25" fillId="22" borderId="41" xfId="0" applyNumberFormat="1" applyFont="1" applyFill="1" applyBorder="1" applyAlignment="1">
      <alignment horizontal="center" vertical="center"/>
    </xf>
    <xf numFmtId="0" fontId="2" fillId="0" borderId="30" xfId="0" applyFont="1" applyBorder="1"/>
    <xf numFmtId="165" fontId="5" fillId="0" borderId="30" xfId="0" applyNumberFormat="1" applyFont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/>
    </xf>
    <xf numFmtId="165" fontId="12" fillId="32" borderId="1" xfId="0" applyNumberFormat="1" applyFont="1" applyFill="1" applyBorder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0" fontId="0" fillId="0" borderId="0" xfId="0"/>
    <xf numFmtId="0" fontId="24" fillId="14" borderId="13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9" fontId="4" fillId="0" borderId="5" xfId="0" applyNumberFormat="1" applyFont="1" applyBorder="1" applyAlignment="1">
      <alignment horizontal="center" vertical="center" wrapText="1"/>
    </xf>
    <xf numFmtId="165" fontId="6" fillId="14" borderId="13" xfId="0" applyNumberFormat="1" applyFont="1" applyFill="1" applyBorder="1" applyAlignment="1">
      <alignment horizontal="center" vertical="center" wrapText="1"/>
    </xf>
    <xf numFmtId="0" fontId="26" fillId="14" borderId="0" xfId="0" applyFont="1" applyFill="1" applyAlignment="1">
      <alignment horizontal="left" vertical="center"/>
    </xf>
    <xf numFmtId="0" fontId="4" fillId="18" borderId="13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5" fillId="0" borderId="23" xfId="0" applyNumberFormat="1" applyFont="1" applyBorder="1" applyAlignment="1">
      <alignment horizontal="center" vertical="center"/>
    </xf>
    <xf numFmtId="0" fontId="2" fillId="0" borderId="31" xfId="0" applyFont="1" applyBorder="1"/>
    <xf numFmtId="0" fontId="2" fillId="0" borderId="32" xfId="0" applyFont="1" applyBorder="1"/>
    <xf numFmtId="3" fontId="4" fillId="9" borderId="13" xfId="0" applyNumberFormat="1" applyFont="1" applyFill="1" applyBorder="1" applyAlignment="1">
      <alignment horizontal="center" vertical="center"/>
    </xf>
    <xf numFmtId="0" fontId="2" fillId="0" borderId="20" xfId="0" applyFont="1" applyBorder="1"/>
    <xf numFmtId="0" fontId="4" fillId="0" borderId="5" xfId="0" applyFont="1" applyBorder="1" applyAlignment="1">
      <alignment vertical="center" wrapText="1"/>
    </xf>
    <xf numFmtId="0" fontId="4" fillId="17" borderId="13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165" fontId="16" fillId="0" borderId="30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0" fontId="5" fillId="25" borderId="23" xfId="0" applyFont="1" applyFill="1" applyBorder="1" applyAlignment="1">
      <alignment horizontal="center" vertical="center"/>
    </xf>
    <xf numFmtId="165" fontId="3" fillId="0" borderId="30" xfId="0" applyNumberFormat="1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4" fillId="21" borderId="1" xfId="0" applyFont="1" applyFill="1" applyBorder="1" applyAlignment="1">
      <alignment horizontal="center" vertical="center"/>
    </xf>
    <xf numFmtId="0" fontId="14" fillId="21" borderId="1" xfId="0" applyFont="1" applyFill="1" applyBorder="1" applyAlignment="1">
      <alignment horizontal="left" vertical="center"/>
    </xf>
    <xf numFmtId="0" fontId="5" fillId="22" borderId="1" xfId="0" applyFont="1" applyFill="1" applyBorder="1" applyAlignment="1">
      <alignment horizontal="center" vertical="center"/>
    </xf>
    <xf numFmtId="0" fontId="14" fillId="23" borderId="1" xfId="0" applyFont="1" applyFill="1" applyBorder="1" applyAlignment="1">
      <alignment horizontal="left" vertical="center"/>
    </xf>
    <xf numFmtId="0" fontId="14" fillId="24" borderId="1" xfId="0" applyFont="1" applyFill="1" applyBorder="1" applyAlignment="1">
      <alignment horizontal="center" vertical="center"/>
    </xf>
    <xf numFmtId="164" fontId="6" fillId="13" borderId="5" xfId="0" applyNumberFormat="1" applyFont="1" applyFill="1" applyBorder="1" applyAlignment="1">
      <alignment vertical="center"/>
    </xf>
    <xf numFmtId="168" fontId="6" fillId="13" borderId="5" xfId="0" applyNumberFormat="1" applyFont="1" applyFill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7" fontId="6" fillId="8" borderId="5" xfId="0" applyNumberFormat="1" applyFont="1" applyFill="1" applyBorder="1" applyAlignment="1">
      <alignment horizontal="center" vertical="center"/>
    </xf>
    <xf numFmtId="3" fontId="6" fillId="9" borderId="14" xfId="0" applyNumberFormat="1" applyFont="1" applyFill="1" applyBorder="1" applyAlignment="1">
      <alignment horizontal="center" vertical="center"/>
    </xf>
    <xf numFmtId="0" fontId="2" fillId="0" borderId="17" xfId="0" applyFont="1" applyBorder="1"/>
    <xf numFmtId="3" fontId="6" fillId="10" borderId="5" xfId="0" applyNumberFormat="1" applyFont="1" applyFill="1" applyBorder="1" applyAlignment="1">
      <alignment horizontal="center" vertical="center"/>
    </xf>
    <xf numFmtId="3" fontId="6" fillId="5" borderId="5" xfId="0" applyNumberFormat="1" applyFont="1" applyFill="1" applyBorder="1" applyAlignment="1">
      <alignment horizontal="center" vertical="center"/>
    </xf>
    <xf numFmtId="164" fontId="6" fillId="11" borderId="5" xfId="0" applyNumberFormat="1" applyFont="1" applyFill="1" applyBorder="1" applyAlignment="1">
      <alignment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3" fontId="6" fillId="10" borderId="14" xfId="0" applyNumberFormat="1" applyFont="1" applyFill="1" applyBorder="1" applyAlignment="1">
      <alignment horizontal="center" vertical="center"/>
    </xf>
    <xf numFmtId="3" fontId="6" fillId="5" borderId="14" xfId="0" applyNumberFormat="1" applyFont="1" applyFill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167" fontId="6" fillId="8" borderId="5" xfId="0" applyNumberFormat="1" applyFont="1" applyFill="1" applyBorder="1" applyAlignment="1">
      <alignment horizontal="center" vertical="center" wrapText="1"/>
    </xf>
    <xf numFmtId="167" fontId="6" fillId="8" borderId="0" xfId="0" applyNumberFormat="1" applyFont="1" applyFill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quotePrefix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14" borderId="7" xfId="0" applyFont="1" applyFill="1" applyBorder="1" applyAlignment="1">
      <alignment horizontal="left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164" fontId="6" fillId="13" borderId="5" xfId="0" applyNumberFormat="1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22" xfId="0" applyFont="1" applyBorder="1"/>
    <xf numFmtId="43" fontId="6" fillId="8" borderId="5" xfId="0" applyNumberFormat="1" applyFont="1" applyFill="1" applyBorder="1" applyAlignment="1">
      <alignment horizontal="left" vertical="center"/>
    </xf>
    <xf numFmtId="0" fontId="6" fillId="8" borderId="5" xfId="0" quotePrefix="1" applyFont="1" applyFill="1" applyBorder="1" applyAlignment="1">
      <alignment horizontal="center" vertical="center"/>
    </xf>
    <xf numFmtId="43" fontId="6" fillId="8" borderId="5" xfId="0" applyNumberFormat="1" applyFont="1" applyFill="1" applyBorder="1" applyAlignment="1">
      <alignment horizontal="left" vertical="center" wrapText="1"/>
    </xf>
    <xf numFmtId="3" fontId="6" fillId="10" borderId="21" xfId="0" applyNumberFormat="1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left" vertical="center"/>
    </xf>
    <xf numFmtId="43" fontId="4" fillId="0" borderId="5" xfId="0" applyNumberFormat="1" applyFont="1" applyBorder="1" applyAlignment="1">
      <alignment horizontal="left" vertical="center" wrapText="1"/>
    </xf>
    <xf numFmtId="3" fontId="4" fillId="0" borderId="26" xfId="0" applyNumberFormat="1" applyFont="1" applyBorder="1" applyAlignment="1">
      <alignment horizontal="center" vertical="center"/>
    </xf>
    <xf numFmtId="0" fontId="6" fillId="14" borderId="5" xfId="0" applyFont="1" applyFill="1" applyBorder="1" applyAlignment="1">
      <alignment horizontal="center" vertical="center"/>
    </xf>
    <xf numFmtId="43" fontId="6" fillId="8" borderId="13" xfId="0" applyNumberFormat="1" applyFont="1" applyFill="1" applyBorder="1" applyAlignment="1">
      <alignment vertical="center"/>
    </xf>
    <xf numFmtId="0" fontId="6" fillId="14" borderId="5" xfId="0" applyFont="1" applyFill="1" applyBorder="1" applyAlignment="1">
      <alignment horizontal="left" vertical="center"/>
    </xf>
    <xf numFmtId="3" fontId="4" fillId="9" borderId="33" xfId="0" applyNumberFormat="1" applyFont="1" applyFill="1" applyBorder="1" applyAlignment="1">
      <alignment horizontal="center" vertical="center"/>
    </xf>
    <xf numFmtId="3" fontId="4" fillId="10" borderId="33" xfId="0" applyNumberFormat="1" applyFont="1" applyFill="1" applyBorder="1" applyAlignment="1">
      <alignment horizontal="center" vertical="center"/>
    </xf>
    <xf numFmtId="3" fontId="4" fillId="5" borderId="33" xfId="0" applyNumberFormat="1" applyFont="1" applyFill="1" applyBorder="1" applyAlignment="1">
      <alignment horizontal="center" vertical="center"/>
    </xf>
    <xf numFmtId="164" fontId="6" fillId="11" borderId="14" xfId="0" applyNumberFormat="1" applyFont="1" applyFill="1" applyBorder="1" applyAlignment="1">
      <alignment vertical="center"/>
    </xf>
    <xf numFmtId="3" fontId="4" fillId="14" borderId="33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3" fontId="6" fillId="9" borderId="5" xfId="0" applyNumberFormat="1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left" vertical="center" wrapText="1"/>
    </xf>
    <xf numFmtId="164" fontId="4" fillId="13" borderId="33" xfId="0" applyNumberFormat="1" applyFont="1" applyFill="1" applyBorder="1" applyAlignment="1">
      <alignment vertical="center"/>
    </xf>
    <xf numFmtId="164" fontId="4" fillId="13" borderId="34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164" fontId="5" fillId="3" borderId="5" xfId="0" applyNumberFormat="1" applyFont="1" applyFill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center" vertical="center"/>
    </xf>
    <xf numFmtId="1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167" fontId="6" fillId="8" borderId="14" xfId="0" applyNumberFormat="1" applyFont="1" applyFill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2" fillId="0" borderId="39" xfId="0" applyFont="1" applyBorder="1"/>
    <xf numFmtId="164" fontId="6" fillId="7" borderId="7" xfId="0" applyNumberFormat="1" applyFont="1" applyFill="1" applyBorder="1" applyAlignment="1">
      <alignment horizontal="center" vertical="center"/>
    </xf>
    <xf numFmtId="164" fontId="6" fillId="8" borderId="38" xfId="0" applyNumberFormat="1" applyFont="1" applyFill="1" applyBorder="1" applyAlignment="1">
      <alignment horizontal="center" vertical="center"/>
    </xf>
    <xf numFmtId="0" fontId="2" fillId="0" borderId="40" xfId="0" applyFont="1" applyBorder="1"/>
    <xf numFmtId="0" fontId="2" fillId="0" borderId="41" xfId="0" applyFont="1" applyBorder="1"/>
    <xf numFmtId="0" fontId="4" fillId="14" borderId="7" xfId="0" applyFont="1" applyFill="1" applyBorder="1" applyAlignment="1">
      <alignment vertical="center"/>
    </xf>
    <xf numFmtId="0" fontId="4" fillId="14" borderId="13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vertical="center"/>
    </xf>
    <xf numFmtId="0" fontId="4" fillId="0" borderId="13" xfId="0" applyFont="1" applyBorder="1" applyAlignment="1">
      <alignment horizontal="left" vertical="center" wrapText="1"/>
    </xf>
    <xf numFmtId="164" fontId="4" fillId="2" borderId="21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167" fontId="6" fillId="2" borderId="5" xfId="0" applyNumberFormat="1" applyFont="1" applyFill="1" applyBorder="1" applyAlignment="1">
      <alignment vertical="center" wrapText="1"/>
    </xf>
    <xf numFmtId="164" fontId="4" fillId="2" borderId="14" xfId="0" applyNumberFormat="1" applyFont="1" applyFill="1" applyBorder="1" applyAlignment="1">
      <alignment vertical="center"/>
    </xf>
    <xf numFmtId="3" fontId="4" fillId="2" borderId="15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3" xfId="0" quotePrefix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164" fontId="6" fillId="2" borderId="5" xfId="0" applyNumberFormat="1" applyFont="1" applyFill="1" applyBorder="1" applyAlignment="1">
      <alignment vertical="center" wrapText="1"/>
    </xf>
    <xf numFmtId="164" fontId="11" fillId="13" borderId="21" xfId="0" applyNumberFormat="1" applyFont="1" applyFill="1" applyBorder="1" applyAlignment="1">
      <alignment vertical="center"/>
    </xf>
    <xf numFmtId="3" fontId="11" fillId="0" borderId="13" xfId="0" applyNumberFormat="1" applyFont="1" applyBorder="1" applyAlignment="1">
      <alignment horizontal="center" vertical="center"/>
    </xf>
    <xf numFmtId="3" fontId="11" fillId="14" borderId="5" xfId="0" applyNumberFormat="1" applyFont="1" applyFill="1" applyBorder="1" applyAlignment="1">
      <alignment horizontal="center" vertical="center"/>
    </xf>
    <xf numFmtId="3" fontId="4" fillId="14" borderId="15" xfId="0" applyNumberFormat="1" applyFont="1" applyFill="1" applyBorder="1" applyAlignment="1">
      <alignment horizontal="left" vertical="center"/>
    </xf>
    <xf numFmtId="0" fontId="4" fillId="14" borderId="38" xfId="0" applyFont="1" applyFill="1" applyBorder="1" applyAlignment="1">
      <alignment horizontal="center" vertical="center"/>
    </xf>
    <xf numFmtId="164" fontId="6" fillId="7" borderId="5" xfId="0" applyNumberFormat="1" applyFont="1" applyFill="1" applyBorder="1" applyAlignment="1">
      <alignment horizontal="center" vertical="center"/>
    </xf>
    <xf numFmtId="164" fontId="6" fillId="8" borderId="43" xfId="0" applyNumberFormat="1" applyFont="1" applyFill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 wrapText="1"/>
    </xf>
    <xf numFmtId="3" fontId="6" fillId="34" borderId="14" xfId="0" applyNumberFormat="1" applyFont="1" applyFill="1" applyBorder="1" applyAlignment="1">
      <alignment horizontal="center" vertical="center"/>
    </xf>
    <xf numFmtId="165" fontId="6" fillId="14" borderId="5" xfId="0" applyNumberFormat="1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3" fontId="6" fillId="34" borderId="5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/>
    </xf>
    <xf numFmtId="3" fontId="6" fillId="0" borderId="2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vertical="center"/>
    </xf>
    <xf numFmtId="3" fontId="6" fillId="34" borderId="21" xfId="0" applyNumberFormat="1" applyFont="1" applyFill="1" applyBorder="1" applyAlignment="1">
      <alignment horizontal="center" vertical="center"/>
    </xf>
    <xf numFmtId="3" fontId="4" fillId="0" borderId="48" xfId="0" applyNumberFormat="1" applyFont="1" applyBorder="1" applyAlignment="1">
      <alignment horizontal="center" vertical="center"/>
    </xf>
    <xf numFmtId="3" fontId="6" fillId="8" borderId="5" xfId="0" applyNumberFormat="1" applyFont="1" applyFill="1" applyBorder="1" applyAlignment="1">
      <alignment horizontal="center" vertical="center"/>
    </xf>
    <xf numFmtId="0" fontId="6" fillId="8" borderId="33" xfId="0" applyFont="1" applyFill="1" applyBorder="1" applyAlignment="1">
      <alignment horizontal="center" vertical="center"/>
    </xf>
    <xf numFmtId="43" fontId="30" fillId="14" borderId="13" xfId="0" applyNumberFormat="1" applyFont="1" applyFill="1" applyBorder="1" applyAlignment="1">
      <alignment vertical="center"/>
    </xf>
    <xf numFmtId="164" fontId="4" fillId="13" borderId="5" xfId="0" applyNumberFormat="1" applyFont="1" applyFill="1" applyBorder="1" applyAlignment="1">
      <alignment vertical="center"/>
    </xf>
    <xf numFmtId="164" fontId="4" fillId="13" borderId="14" xfId="0" applyNumberFormat="1" applyFont="1" applyFill="1" applyBorder="1" applyAlignment="1">
      <alignment horizontal="center" vertical="center"/>
    </xf>
    <xf numFmtId="3" fontId="4" fillId="34" borderId="5" xfId="0" applyNumberFormat="1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left" vertical="center" wrapText="1"/>
    </xf>
    <xf numFmtId="3" fontId="9" fillId="0" borderId="13" xfId="0" applyNumberFormat="1" applyFont="1" applyBorder="1" applyAlignment="1">
      <alignment vertical="center" wrapText="1"/>
    </xf>
    <xf numFmtId="0" fontId="4" fillId="14" borderId="13" xfId="0" applyFont="1" applyFill="1" applyBorder="1" applyAlignment="1">
      <alignment vertical="center"/>
    </xf>
    <xf numFmtId="164" fontId="4" fillId="13" borderId="21" xfId="0" applyNumberFormat="1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164" fontId="6" fillId="14" borderId="5" xfId="0" applyNumberFormat="1" applyFont="1" applyFill="1" applyBorder="1" applyAlignment="1">
      <alignment horizontal="center" vertical="center"/>
    </xf>
    <xf numFmtId="164" fontId="6" fillId="8" borderId="5" xfId="0" applyNumberFormat="1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vertical="center"/>
    </xf>
    <xf numFmtId="164" fontId="4" fillId="11" borderId="21" xfId="0" applyNumberFormat="1" applyFont="1" applyFill="1" applyBorder="1" applyAlignment="1">
      <alignment vertical="center"/>
    </xf>
    <xf numFmtId="3" fontId="4" fillId="14" borderId="21" xfId="0" applyNumberFormat="1" applyFont="1" applyFill="1" applyBorder="1" applyAlignment="1">
      <alignment horizontal="center" vertical="center"/>
    </xf>
    <xf numFmtId="3" fontId="4" fillId="14" borderId="5" xfId="0" applyNumberFormat="1" applyFont="1" applyFill="1" applyBorder="1" applyAlignment="1">
      <alignment horizontal="left" vertical="center"/>
    </xf>
    <xf numFmtId="165" fontId="5" fillId="35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165" fontId="5" fillId="28" borderId="1" xfId="0" applyNumberFormat="1" applyFont="1" applyFill="1" applyBorder="1" applyAlignment="1">
      <alignment horizontal="center" vertical="center"/>
    </xf>
    <xf numFmtId="0" fontId="14" fillId="34" borderId="1" xfId="0" applyFont="1" applyFill="1" applyBorder="1" applyAlignment="1">
      <alignment horizontal="left" vertical="center"/>
    </xf>
    <xf numFmtId="165" fontId="25" fillId="22" borderId="41" xfId="0" applyNumberFormat="1" applyFont="1" applyFill="1" applyBorder="1" applyAlignment="1">
      <alignment horizontal="center"/>
    </xf>
    <xf numFmtId="0" fontId="14" fillId="24" borderId="1" xfId="0" applyFont="1" applyFill="1" applyBorder="1" applyAlignment="1">
      <alignment horizontal="left" vertical="center"/>
    </xf>
    <xf numFmtId="165" fontId="5" fillId="3" borderId="1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4" fillId="0" borderId="5" xfId="0" quotePrefix="1" applyFont="1" applyBorder="1" applyAlignment="1">
      <alignment horizontal="left" vertical="center" wrapText="1"/>
    </xf>
    <xf numFmtId="0" fontId="4" fillId="14" borderId="5" xfId="0" quotePrefix="1" applyFont="1" applyFill="1" applyBorder="1" applyAlignment="1">
      <alignment horizontal="center" vertical="center"/>
    </xf>
    <xf numFmtId="3" fontId="4" fillId="14" borderId="15" xfId="0" applyNumberFormat="1" applyFont="1" applyFill="1" applyBorder="1" applyAlignment="1">
      <alignment horizontal="center" vertical="center"/>
    </xf>
    <xf numFmtId="0" fontId="5" fillId="30" borderId="1" xfId="0" applyFont="1" applyFill="1" applyBorder="1" applyAlignment="1">
      <alignment horizontal="center" vertical="center"/>
    </xf>
    <xf numFmtId="0" fontId="6" fillId="8" borderId="52" xfId="0" applyFont="1" applyFill="1" applyBorder="1" applyAlignment="1">
      <alignment horizontal="center" vertical="center"/>
    </xf>
    <xf numFmtId="0" fontId="6" fillId="8" borderId="52" xfId="0" applyFont="1" applyFill="1" applyBorder="1" applyAlignment="1">
      <alignment horizontal="left" vertical="center"/>
    </xf>
    <xf numFmtId="0" fontId="6" fillId="8" borderId="52" xfId="0" quotePrefix="1" applyFont="1" applyFill="1" applyBorder="1" applyAlignment="1">
      <alignment horizontal="center" vertical="center"/>
    </xf>
    <xf numFmtId="0" fontId="6" fillId="8" borderId="52" xfId="0" applyFont="1" applyFill="1" applyBorder="1" applyAlignment="1">
      <alignment horizontal="left" vertical="center" wrapText="1"/>
    </xf>
    <xf numFmtId="165" fontId="4" fillId="0" borderId="52" xfId="0" applyNumberFormat="1" applyFont="1" applyBorder="1" applyAlignment="1">
      <alignment horizontal="center" vertical="center"/>
    </xf>
    <xf numFmtId="0" fontId="4" fillId="0" borderId="52" xfId="0" applyFont="1" applyBorder="1" applyAlignment="1">
      <alignment horizontal="left" vertical="center"/>
    </xf>
    <xf numFmtId="0" fontId="4" fillId="0" borderId="52" xfId="0" quotePrefix="1" applyFont="1" applyBorder="1" applyAlignment="1">
      <alignment horizontal="center" vertical="center"/>
    </xf>
    <xf numFmtId="0" fontId="4" fillId="0" borderId="52" xfId="0" applyFont="1" applyBorder="1" applyAlignment="1">
      <alignment vertical="center" wrapText="1"/>
    </xf>
    <xf numFmtId="0" fontId="4" fillId="0" borderId="52" xfId="0" applyFont="1" applyBorder="1" applyAlignment="1">
      <alignment wrapText="1"/>
    </xf>
    <xf numFmtId="164" fontId="5" fillId="3" borderId="52" xfId="0" applyNumberFormat="1" applyFont="1" applyFill="1" applyBorder="1" applyAlignment="1">
      <alignment horizontal="center" vertical="center"/>
    </xf>
    <xf numFmtId="165" fontId="5" fillId="3" borderId="52" xfId="0" applyNumberFormat="1" applyFont="1" applyFill="1" applyBorder="1" applyAlignment="1">
      <alignment horizontal="center" vertical="center"/>
    </xf>
    <xf numFmtId="164" fontId="5" fillId="3" borderId="52" xfId="0" applyNumberFormat="1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165" fontId="6" fillId="0" borderId="52" xfId="0" applyNumberFormat="1" applyFont="1" applyBorder="1" applyAlignment="1">
      <alignment horizontal="center" vertical="center"/>
    </xf>
    <xf numFmtId="0" fontId="6" fillId="0" borderId="52" xfId="0" applyFont="1" applyBorder="1" applyAlignment="1">
      <alignment vertical="center" wrapText="1"/>
    </xf>
    <xf numFmtId="0" fontId="6" fillId="0" borderId="52" xfId="0" applyFont="1" applyBorder="1" applyAlignment="1">
      <alignment horizontal="left" vertical="center"/>
    </xf>
    <xf numFmtId="0" fontId="6" fillId="0" borderId="52" xfId="0" quotePrefix="1" applyFont="1" applyBorder="1" applyAlignment="1">
      <alignment horizontal="center" vertical="center"/>
    </xf>
    <xf numFmtId="0" fontId="6" fillId="0" borderId="52" xfId="0" applyFont="1" applyBorder="1" applyAlignment="1">
      <alignment vertical="center"/>
    </xf>
    <xf numFmtId="0" fontId="6" fillId="8" borderId="52" xfId="0" applyFont="1" applyFill="1" applyBorder="1" applyAlignment="1">
      <alignment vertical="center"/>
    </xf>
    <xf numFmtId="0" fontId="6" fillId="8" borderId="52" xfId="0" applyFont="1" applyFill="1" applyBorder="1" applyAlignment="1">
      <alignment vertical="center" wrapText="1"/>
    </xf>
    <xf numFmtId="0" fontId="6" fillId="14" borderId="52" xfId="0" applyFont="1" applyFill="1" applyBorder="1" applyAlignment="1">
      <alignment horizontal="center" vertical="center"/>
    </xf>
    <xf numFmtId="165" fontId="6" fillId="14" borderId="52" xfId="0" applyNumberFormat="1" applyFont="1" applyFill="1" applyBorder="1" applyAlignment="1">
      <alignment horizontal="center" vertical="center"/>
    </xf>
    <xf numFmtId="0" fontId="6" fillId="14" borderId="52" xfId="0" applyFont="1" applyFill="1" applyBorder="1" applyAlignment="1">
      <alignment horizontal="left" vertical="center"/>
    </xf>
    <xf numFmtId="0" fontId="4" fillId="0" borderId="52" xfId="0" applyFont="1" applyBorder="1" applyAlignment="1">
      <alignment vertical="center"/>
    </xf>
    <xf numFmtId="0" fontId="4" fillId="0" borderId="52" xfId="0" applyFont="1" applyBorder="1" applyAlignment="1">
      <alignment horizontal="center" vertical="center"/>
    </xf>
    <xf numFmtId="0" fontId="4" fillId="0" borderId="52" xfId="0" applyFont="1" applyBorder="1" applyAlignment="1">
      <alignment horizontal="left" vertical="center" wrapText="1"/>
    </xf>
    <xf numFmtId="0" fontId="4" fillId="14" borderId="52" xfId="0" applyFont="1" applyFill="1" applyBorder="1" applyAlignment="1">
      <alignment horizontal="left" vertical="center"/>
    </xf>
    <xf numFmtId="0" fontId="4" fillId="14" borderId="52" xfId="0" applyFont="1" applyFill="1" applyBorder="1" applyAlignment="1">
      <alignment vertical="center" wrapText="1"/>
    </xf>
    <xf numFmtId="169" fontId="4" fillId="0" borderId="52" xfId="0" applyNumberFormat="1" applyFont="1" applyBorder="1" applyAlignment="1">
      <alignment horizontal="center" vertical="center"/>
    </xf>
    <xf numFmtId="164" fontId="5" fillId="37" borderId="52" xfId="0" applyNumberFormat="1" applyFont="1" applyFill="1" applyBorder="1" applyAlignment="1">
      <alignment horizontal="center" vertical="center"/>
    </xf>
    <xf numFmtId="165" fontId="5" fillId="37" borderId="52" xfId="0" applyNumberFormat="1" applyFont="1" applyFill="1" applyBorder="1" applyAlignment="1">
      <alignment horizontal="center" vertical="center"/>
    </xf>
    <xf numFmtId="164" fontId="5" fillId="37" borderId="52" xfId="0" applyNumberFormat="1" applyFont="1" applyFill="1" applyBorder="1" applyAlignment="1">
      <alignment horizontal="center" vertical="center" wrapText="1"/>
    </xf>
    <xf numFmtId="0" fontId="5" fillId="37" borderId="52" xfId="0" applyFont="1" applyFill="1" applyBorder="1" applyAlignment="1">
      <alignment horizontal="center" vertical="center"/>
    </xf>
    <xf numFmtId="0" fontId="6" fillId="38" borderId="52" xfId="0" applyFont="1" applyFill="1" applyBorder="1" applyAlignment="1">
      <alignment horizontal="center" vertical="center"/>
    </xf>
    <xf numFmtId="165" fontId="6" fillId="38" borderId="52" xfId="0" applyNumberFormat="1" applyFont="1" applyFill="1" applyBorder="1" applyAlignment="1">
      <alignment horizontal="center" vertical="center"/>
    </xf>
    <xf numFmtId="164" fontId="6" fillId="39" borderId="52" xfId="0" applyNumberFormat="1" applyFont="1" applyFill="1" applyBorder="1" applyAlignment="1">
      <alignment horizontal="left" vertical="center"/>
    </xf>
    <xf numFmtId="0" fontId="6" fillId="39" borderId="52" xfId="0" quotePrefix="1" applyFont="1" applyFill="1" applyBorder="1" applyAlignment="1">
      <alignment horizontal="center" vertical="center"/>
    </xf>
    <xf numFmtId="0" fontId="6" fillId="38" borderId="52" xfId="0" applyFont="1" applyFill="1" applyBorder="1" applyAlignment="1">
      <alignment vertical="center" wrapText="1"/>
    </xf>
    <xf numFmtId="0" fontId="6" fillId="38" borderId="52" xfId="0" applyFont="1" applyFill="1" applyBorder="1" applyAlignment="1">
      <alignment horizontal="left" vertical="center"/>
    </xf>
    <xf numFmtId="0" fontId="6" fillId="38" borderId="52" xfId="0" quotePrefix="1" applyFont="1" applyFill="1" applyBorder="1" applyAlignment="1">
      <alignment horizontal="center" vertical="center"/>
    </xf>
    <xf numFmtId="0" fontId="6" fillId="38" borderId="52" xfId="0" applyFont="1" applyFill="1" applyBorder="1" applyAlignment="1">
      <alignment vertical="center"/>
    </xf>
    <xf numFmtId="0" fontId="6" fillId="39" borderId="52" xfId="0" applyFont="1" applyFill="1" applyBorder="1" applyAlignment="1">
      <alignment horizontal="center" vertical="center"/>
    </xf>
    <xf numFmtId="165" fontId="6" fillId="39" borderId="52" xfId="0" applyNumberFormat="1" applyFont="1" applyFill="1" applyBorder="1" applyAlignment="1">
      <alignment horizontal="center" vertical="center"/>
    </xf>
    <xf numFmtId="0" fontId="6" fillId="39" borderId="52" xfId="0" applyFont="1" applyFill="1" applyBorder="1" applyAlignment="1">
      <alignment horizontal="left" vertical="center"/>
    </xf>
    <xf numFmtId="0" fontId="6" fillId="39" borderId="52" xfId="0" applyFont="1" applyFill="1" applyBorder="1" applyAlignment="1">
      <alignment vertical="center"/>
    </xf>
    <xf numFmtId="0" fontId="6" fillId="39" borderId="52" xfId="0" applyFont="1" applyFill="1" applyBorder="1" applyAlignment="1">
      <alignment horizontal="left" vertical="center" wrapText="1"/>
    </xf>
    <xf numFmtId="0" fontId="6" fillId="39" borderId="52" xfId="0" applyFont="1" applyFill="1" applyBorder="1" applyAlignment="1">
      <alignment vertical="center" wrapText="1"/>
    </xf>
    <xf numFmtId="165" fontId="4" fillId="38" borderId="52" xfId="0" applyNumberFormat="1" applyFont="1" applyFill="1" applyBorder="1" applyAlignment="1">
      <alignment horizontal="center" vertical="center"/>
    </xf>
    <xf numFmtId="0" fontId="4" fillId="38" borderId="52" xfId="0" applyFont="1" applyFill="1" applyBorder="1" applyAlignment="1">
      <alignment horizontal="left" vertical="center"/>
    </xf>
    <xf numFmtId="0" fontId="4" fillId="38" borderId="52" xfId="0" quotePrefix="1" applyFont="1" applyFill="1" applyBorder="1" applyAlignment="1">
      <alignment horizontal="center" vertical="center"/>
    </xf>
    <xf numFmtId="0" fontId="4" fillId="38" borderId="52" xfId="0" applyFont="1" applyFill="1" applyBorder="1" applyAlignment="1">
      <alignment vertical="center" wrapText="1"/>
    </xf>
    <xf numFmtId="0" fontId="4" fillId="38" borderId="52" xfId="0" applyFont="1" applyFill="1" applyBorder="1" applyAlignment="1">
      <alignment vertical="center"/>
    </xf>
    <xf numFmtId="0" fontId="4" fillId="38" borderId="52" xfId="0" applyFont="1" applyFill="1" applyBorder="1" applyAlignment="1">
      <alignment horizontal="center" vertical="center"/>
    </xf>
    <xf numFmtId="0" fontId="4" fillId="38" borderId="52" xfId="0" applyFont="1" applyFill="1" applyBorder="1" applyAlignment="1">
      <alignment horizontal="left" vertical="center" wrapText="1"/>
    </xf>
    <xf numFmtId="0" fontId="4" fillId="40" borderId="52" xfId="0" applyFont="1" applyFill="1" applyBorder="1" applyAlignment="1">
      <alignment horizontal="center" vertical="center"/>
    </xf>
    <xf numFmtId="165" fontId="4" fillId="40" borderId="52" xfId="0" applyNumberFormat="1" applyFont="1" applyFill="1" applyBorder="1" applyAlignment="1">
      <alignment horizontal="center" vertical="center"/>
    </xf>
    <xf numFmtId="0" fontId="4" fillId="40" borderId="52" xfId="0" applyFont="1" applyFill="1" applyBorder="1" applyAlignment="1">
      <alignment horizontal="left" vertical="center"/>
    </xf>
    <xf numFmtId="169" fontId="4" fillId="38" borderId="52" xfId="0" applyNumberFormat="1" applyFont="1" applyFill="1" applyBorder="1" applyAlignment="1">
      <alignment horizontal="center" vertical="center"/>
    </xf>
    <xf numFmtId="0" fontId="4" fillId="40" borderId="52" xfId="0" quotePrefix="1" applyFont="1" applyFill="1" applyBorder="1" applyAlignment="1">
      <alignment horizontal="center" vertical="center"/>
    </xf>
    <xf numFmtId="0" fontId="4" fillId="40" borderId="52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52" xfId="0" applyFont="1" applyBorder="1" applyAlignment="1">
      <alignment horizontal="left" vertical="center" wrapText="1"/>
    </xf>
    <xf numFmtId="169" fontId="6" fillId="0" borderId="52" xfId="0" applyNumberFormat="1" applyFont="1" applyBorder="1" applyAlignment="1">
      <alignment horizontal="center" vertical="center"/>
    </xf>
    <xf numFmtId="0" fontId="6" fillId="8" borderId="52" xfId="0" applyFont="1" applyFill="1" applyBorder="1" applyAlignment="1">
      <alignment horizontal="center" vertical="center" wrapText="1"/>
    </xf>
    <xf numFmtId="0" fontId="6" fillId="8" borderId="52" xfId="0" quotePrefix="1" applyFont="1" applyFill="1" applyBorder="1" applyAlignment="1">
      <alignment horizontal="center" vertical="center" wrapText="1"/>
    </xf>
    <xf numFmtId="0" fontId="6" fillId="14" borderId="52" xfId="0" applyFont="1" applyFill="1" applyBorder="1" applyAlignment="1">
      <alignment vertical="center"/>
    </xf>
    <xf numFmtId="0" fontId="9" fillId="0" borderId="52" xfId="0" applyFont="1" applyBorder="1" applyAlignment="1">
      <alignment vertical="center" wrapText="1"/>
    </xf>
    <xf numFmtId="0" fontId="4" fillId="0" borderId="52" xfId="0" quotePrefix="1" applyFont="1" applyBorder="1" applyAlignment="1">
      <alignment horizontal="center" vertical="center" wrapText="1"/>
    </xf>
    <xf numFmtId="165" fontId="4" fillId="14" borderId="52" xfId="0" applyNumberFormat="1" applyFont="1" applyFill="1" applyBorder="1" applyAlignment="1">
      <alignment horizontal="center" vertical="center"/>
    </xf>
    <xf numFmtId="0" fontId="4" fillId="14" borderId="52" xfId="0" applyFont="1" applyFill="1" applyBorder="1" applyAlignment="1">
      <alignment horizontal="center" vertical="center"/>
    </xf>
    <xf numFmtId="0" fontId="6" fillId="14" borderId="52" xfId="0" applyFont="1" applyFill="1" applyBorder="1" applyAlignment="1">
      <alignment vertical="center" wrapText="1"/>
    </xf>
    <xf numFmtId="0" fontId="4" fillId="0" borderId="53" xfId="0" applyFont="1" applyBorder="1" applyAlignment="1">
      <alignment horizontal="center" vertical="center"/>
    </xf>
    <xf numFmtId="165" fontId="4" fillId="0" borderId="53" xfId="0" applyNumberFormat="1" applyFont="1" applyBorder="1" applyAlignment="1">
      <alignment horizontal="center" vertical="center"/>
    </xf>
    <xf numFmtId="0" fontId="4" fillId="0" borderId="53" xfId="0" applyFont="1" applyBorder="1" applyAlignment="1">
      <alignment horizontal="left" vertical="center"/>
    </xf>
    <xf numFmtId="0" fontId="4" fillId="0" borderId="53" xfId="0" quotePrefix="1" applyFont="1" applyBorder="1" applyAlignment="1">
      <alignment horizontal="center" vertical="center"/>
    </xf>
    <xf numFmtId="0" fontId="4" fillId="0" borderId="53" xfId="0" applyFont="1" applyBorder="1" applyAlignment="1">
      <alignment vertical="center" wrapText="1"/>
    </xf>
    <xf numFmtId="0" fontId="4" fillId="0" borderId="54" xfId="0" applyFont="1" applyBorder="1" applyAlignment="1">
      <alignment horizontal="left" vertical="center"/>
    </xf>
    <xf numFmtId="0" fontId="6" fillId="38" borderId="52" xfId="0" applyFont="1" applyFill="1" applyBorder="1" applyAlignment="1">
      <alignment horizontal="left" vertical="center" wrapText="1"/>
    </xf>
    <xf numFmtId="169" fontId="6" fillId="38" borderId="52" xfId="0" applyNumberFormat="1" applyFont="1" applyFill="1" applyBorder="1" applyAlignment="1">
      <alignment horizontal="center" vertical="center"/>
    </xf>
    <xf numFmtId="169" fontId="6" fillId="39" borderId="52" xfId="0" applyNumberFormat="1" applyFont="1" applyFill="1" applyBorder="1" applyAlignment="1">
      <alignment horizontal="center" vertical="center"/>
    </xf>
    <xf numFmtId="0" fontId="6" fillId="39" borderId="52" xfId="0" quotePrefix="1" applyFont="1" applyFill="1" applyBorder="1" applyAlignment="1">
      <alignment horizontal="center" vertical="center" wrapText="1"/>
    </xf>
    <xf numFmtId="0" fontId="4" fillId="38" borderId="52" xfId="0" quotePrefix="1" applyFont="1" applyFill="1" applyBorder="1" applyAlignment="1">
      <alignment horizontal="center" vertical="center" wrapText="1"/>
    </xf>
    <xf numFmtId="165" fontId="4" fillId="38" borderId="53" xfId="0" applyNumberFormat="1" applyFont="1" applyFill="1" applyBorder="1" applyAlignment="1">
      <alignment horizontal="center" vertical="center"/>
    </xf>
    <xf numFmtId="0" fontId="4" fillId="38" borderId="53" xfId="0" applyFont="1" applyFill="1" applyBorder="1" applyAlignment="1">
      <alignment horizontal="left" vertical="center"/>
    </xf>
    <xf numFmtId="0" fontId="4" fillId="38" borderId="53" xfId="0" quotePrefix="1" applyFont="1" applyFill="1" applyBorder="1" applyAlignment="1">
      <alignment horizontal="center" vertical="center"/>
    </xf>
    <xf numFmtId="0" fontId="4" fillId="38" borderId="53" xfId="0" applyFont="1" applyFill="1" applyBorder="1" applyAlignment="1">
      <alignment vertical="center" wrapText="1"/>
    </xf>
    <xf numFmtId="3" fontId="4" fillId="14" borderId="52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/>
    </xf>
    <xf numFmtId="43" fontId="6" fillId="8" borderId="52" xfId="0" applyNumberFormat="1" applyFont="1" applyFill="1" applyBorder="1" applyAlignment="1">
      <alignment vertical="center" wrapText="1"/>
    </xf>
    <xf numFmtId="43" fontId="4" fillId="0" borderId="52" xfId="0" applyNumberFormat="1" applyFont="1" applyBorder="1" applyAlignment="1">
      <alignment horizontal="left" vertical="center"/>
    </xf>
    <xf numFmtId="43" fontId="4" fillId="0" borderId="52" xfId="0" applyNumberFormat="1" applyFont="1" applyBorder="1" applyAlignment="1">
      <alignment horizontal="left" vertical="center" wrapText="1"/>
    </xf>
    <xf numFmtId="43" fontId="4" fillId="0" borderId="52" xfId="0" applyNumberFormat="1" applyFont="1" applyBorder="1" applyAlignment="1">
      <alignment vertical="center" wrapText="1"/>
    </xf>
    <xf numFmtId="43" fontId="4" fillId="0" borderId="52" xfId="0" applyNumberFormat="1" applyFont="1" applyBorder="1" applyAlignment="1">
      <alignment vertical="center"/>
    </xf>
    <xf numFmtId="0" fontId="4" fillId="14" borderId="52" xfId="0" applyFont="1" applyFill="1" applyBorder="1" applyAlignment="1">
      <alignment horizontal="left" vertical="center" wrapText="1"/>
    </xf>
    <xf numFmtId="0" fontId="9" fillId="0" borderId="52" xfId="0" applyFont="1" applyBorder="1" applyAlignment="1">
      <alignment vertical="center"/>
    </xf>
    <xf numFmtId="0" fontId="4" fillId="14" borderId="52" xfId="0" quotePrefix="1" applyFont="1" applyFill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165" fontId="6" fillId="0" borderId="53" xfId="0" applyNumberFormat="1" applyFont="1" applyBorder="1" applyAlignment="1">
      <alignment horizontal="center" vertical="center"/>
    </xf>
    <xf numFmtId="0" fontId="6" fillId="0" borderId="53" xfId="0" quotePrefix="1" applyFont="1" applyBorder="1" applyAlignment="1">
      <alignment horizontal="center" vertical="center"/>
    </xf>
    <xf numFmtId="0" fontId="0" fillId="0" borderId="51" xfId="0" applyBorder="1"/>
    <xf numFmtId="165" fontId="6" fillId="0" borderId="54" xfId="0" applyNumberFormat="1" applyFont="1" applyBorder="1" applyAlignment="1">
      <alignment horizontal="center" vertical="center"/>
    </xf>
    <xf numFmtId="0" fontId="6" fillId="0" borderId="54" xfId="0" quotePrefix="1" applyFont="1" applyBorder="1" applyAlignment="1">
      <alignment horizontal="center" vertical="center"/>
    </xf>
    <xf numFmtId="0" fontId="6" fillId="0" borderId="54" xfId="0" applyFont="1" applyBorder="1" applyAlignment="1">
      <alignment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1" xfId="0" applyFont="1" applyBorder="1" applyAlignment="1">
      <alignment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5" xfId="0" quotePrefix="1" applyFont="1" applyBorder="1" applyAlignment="1">
      <alignment horizontal="center" vertical="center" wrapText="1"/>
    </xf>
    <xf numFmtId="0" fontId="4" fillId="14" borderId="52" xfId="0" applyFont="1" applyFill="1" applyBorder="1" applyAlignment="1">
      <alignment vertical="center"/>
    </xf>
    <xf numFmtId="43" fontId="6" fillId="8" borderId="52" xfId="0" applyNumberFormat="1" applyFont="1" applyFill="1" applyBorder="1" applyAlignment="1">
      <alignment vertical="center"/>
    </xf>
    <xf numFmtId="43" fontId="6" fillId="8" borderId="52" xfId="0" applyNumberFormat="1" applyFont="1" applyFill="1" applyBorder="1" applyAlignment="1">
      <alignment horizontal="left" vertical="center" wrapText="1"/>
    </xf>
    <xf numFmtId="3" fontId="4" fillId="0" borderId="52" xfId="0" applyNumberFormat="1" applyFont="1" applyBorder="1" applyAlignment="1">
      <alignment horizontal="center" vertical="center"/>
    </xf>
    <xf numFmtId="0" fontId="35" fillId="14" borderId="52" xfId="0" applyFont="1" applyFill="1" applyBorder="1" applyAlignment="1">
      <alignment vertical="center"/>
    </xf>
    <xf numFmtId="3" fontId="4" fillId="0" borderId="52" xfId="0" applyNumberFormat="1" applyFont="1" applyBorder="1" applyAlignment="1">
      <alignment horizontal="left" vertical="center"/>
    </xf>
    <xf numFmtId="3" fontId="4" fillId="0" borderId="52" xfId="0" applyNumberFormat="1" applyFont="1" applyBorder="1" applyAlignment="1">
      <alignment horizontal="center" vertical="center" wrapText="1"/>
    </xf>
    <xf numFmtId="3" fontId="4" fillId="14" borderId="52" xfId="0" applyNumberFormat="1" applyFont="1" applyFill="1" applyBorder="1" applyAlignment="1">
      <alignment horizontal="left" vertical="center"/>
    </xf>
    <xf numFmtId="3" fontId="4" fillId="14" borderId="52" xfId="0" applyNumberFormat="1" applyFont="1" applyFill="1" applyBorder="1" applyAlignment="1">
      <alignment vertical="center"/>
    </xf>
    <xf numFmtId="3" fontId="4" fillId="0" borderId="52" xfId="0" applyNumberFormat="1" applyFont="1" applyBorder="1" applyAlignment="1">
      <alignment vertical="center" wrapText="1"/>
    </xf>
    <xf numFmtId="3" fontId="4" fillId="0" borderId="52" xfId="0" applyNumberFormat="1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3" fontId="4" fillId="0" borderId="53" xfId="0" applyNumberFormat="1" applyFont="1" applyBorder="1" applyAlignment="1">
      <alignment horizontal="left" vertical="center"/>
    </xf>
    <xf numFmtId="3" fontId="4" fillId="0" borderId="53" xfId="0" applyNumberFormat="1" applyFont="1" applyBorder="1" applyAlignment="1">
      <alignment vertical="center" wrapText="1"/>
    </xf>
    <xf numFmtId="3" fontId="4" fillId="0" borderId="52" xfId="0" applyNumberFormat="1" applyFont="1" applyBorder="1" applyAlignment="1">
      <alignment vertical="center"/>
    </xf>
    <xf numFmtId="0" fontId="4" fillId="0" borderId="53" xfId="0" applyFont="1" applyBorder="1" applyAlignment="1">
      <alignment vertical="center"/>
    </xf>
    <xf numFmtId="3" fontId="34" fillId="0" borderId="52" xfId="0" applyNumberFormat="1" applyFont="1" applyBorder="1" applyAlignment="1">
      <alignment vertical="center" wrapText="1"/>
    </xf>
    <xf numFmtId="3" fontId="9" fillId="0" borderId="52" xfId="0" applyNumberFormat="1" applyFont="1" applyBorder="1" applyAlignment="1">
      <alignment vertical="center" wrapText="1"/>
    </xf>
    <xf numFmtId="3" fontId="9" fillId="0" borderId="53" xfId="0" applyNumberFormat="1" applyFont="1" applyBorder="1" applyAlignment="1">
      <alignment vertical="center" wrapText="1"/>
    </xf>
    <xf numFmtId="0" fontId="4" fillId="14" borderId="5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209"/>
  <sheetViews>
    <sheetView zoomScale="85" zoomScaleNormal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2" sqref="E2:E3"/>
    </sheetView>
  </sheetViews>
  <sheetFormatPr defaultColWidth="12.5703125" defaultRowHeight="15" customHeight="1"/>
  <cols>
    <col min="1" max="1" width="8.42578125" customWidth="1"/>
    <col min="2" max="2" width="13" customWidth="1"/>
    <col min="3" max="3" width="21.42578125" customWidth="1"/>
    <col min="4" max="4" width="24.140625" customWidth="1"/>
    <col min="5" max="5" width="19.140625" customWidth="1"/>
    <col min="6" max="6" width="43.28515625" customWidth="1"/>
    <col min="7" max="7" width="20.7109375" customWidth="1"/>
    <col min="8" max="8" width="16.7109375" customWidth="1"/>
    <col min="9" max="9" width="15.5703125" customWidth="1"/>
    <col min="10" max="10" width="16.42578125" customWidth="1"/>
    <col min="11" max="11" width="17.7109375" customWidth="1"/>
    <col min="12" max="12" width="17.28515625" customWidth="1"/>
    <col min="13" max="13" width="15.7109375" customWidth="1"/>
    <col min="14" max="15" width="19.7109375" customWidth="1"/>
    <col min="16" max="16" width="16.85546875" customWidth="1"/>
    <col min="17" max="17" width="16.42578125" customWidth="1"/>
    <col min="18" max="18" width="16.140625" customWidth="1"/>
    <col min="19" max="19" width="16.42578125" customWidth="1"/>
    <col min="20" max="20" width="16.85546875" customWidth="1"/>
    <col min="21" max="21" width="19.42578125" customWidth="1"/>
    <col min="22" max="22" width="23.42578125" customWidth="1"/>
    <col min="23" max="23" width="28.28515625" customWidth="1"/>
    <col min="25" max="25" width="17.140625" customWidth="1"/>
  </cols>
  <sheetData>
    <row r="1" spans="1:28" ht="33.75" customHeight="1">
      <c r="A1" s="642" t="s">
        <v>0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643"/>
      <c r="M1" s="1"/>
      <c r="N1" s="1"/>
      <c r="O1" s="1"/>
      <c r="P1" s="2"/>
      <c r="Q1" s="2"/>
      <c r="R1" s="1"/>
      <c r="S1" s="2"/>
      <c r="T1" s="1"/>
      <c r="U1" s="1"/>
      <c r="V1" s="1"/>
      <c r="W1" s="1"/>
      <c r="X1" s="3"/>
      <c r="Y1" s="4"/>
      <c r="Z1" s="4"/>
      <c r="AA1" s="4"/>
      <c r="AB1" s="4"/>
    </row>
    <row r="2" spans="1:28" ht="37.5" customHeight="1">
      <c r="A2" s="644" t="s">
        <v>1</v>
      </c>
      <c r="B2" s="645" t="s">
        <v>2</v>
      </c>
      <c r="C2" s="646" t="s">
        <v>3</v>
      </c>
      <c r="D2" s="647" t="s">
        <v>4</v>
      </c>
      <c r="E2" s="648" t="s">
        <v>5</v>
      </c>
      <c r="F2" s="647" t="s">
        <v>6</v>
      </c>
      <c r="G2" s="636" t="s">
        <v>7</v>
      </c>
      <c r="H2" s="534"/>
      <c r="I2" s="534"/>
      <c r="J2" s="530"/>
      <c r="K2" s="637" t="s">
        <v>8</v>
      </c>
      <c r="L2" s="534"/>
      <c r="M2" s="534"/>
      <c r="N2" s="534"/>
      <c r="O2" s="534"/>
      <c r="P2" s="534"/>
      <c r="Q2" s="530"/>
      <c r="R2" s="638" t="s">
        <v>9</v>
      </c>
      <c r="S2" s="534"/>
      <c r="T2" s="530"/>
      <c r="U2" s="639" t="s">
        <v>10</v>
      </c>
      <c r="V2" s="530"/>
      <c r="W2" s="640" t="s">
        <v>11</v>
      </c>
      <c r="X2" s="4"/>
      <c r="Y2" s="4"/>
      <c r="Z2" s="4"/>
      <c r="AA2" s="4"/>
      <c r="AB2" s="4"/>
    </row>
    <row r="3" spans="1:28" ht="48" customHeight="1">
      <c r="A3" s="494"/>
      <c r="B3" s="494"/>
      <c r="C3" s="494"/>
      <c r="D3" s="494"/>
      <c r="E3" s="494"/>
      <c r="F3" s="494"/>
      <c r="G3" s="5" t="s">
        <v>12</v>
      </c>
      <c r="H3" s="5" t="s">
        <v>13</v>
      </c>
      <c r="I3" s="6" t="s">
        <v>14</v>
      </c>
      <c r="J3" s="7" t="s">
        <v>15</v>
      </c>
      <c r="K3" s="8" t="s">
        <v>16</v>
      </c>
      <c r="L3" s="9" t="s">
        <v>17</v>
      </c>
      <c r="M3" s="10" t="s">
        <v>18</v>
      </c>
      <c r="N3" s="11" t="s">
        <v>19</v>
      </c>
      <c r="O3" s="12" t="s">
        <v>20</v>
      </c>
      <c r="P3" s="13" t="s">
        <v>21</v>
      </c>
      <c r="Q3" s="14" t="s">
        <v>22</v>
      </c>
      <c r="R3" s="15" t="s">
        <v>23</v>
      </c>
      <c r="S3" s="16" t="s">
        <v>24</v>
      </c>
      <c r="T3" s="17" t="s">
        <v>25</v>
      </c>
      <c r="U3" s="18" t="s">
        <v>26</v>
      </c>
      <c r="V3" s="18" t="s">
        <v>27</v>
      </c>
      <c r="W3" s="641"/>
      <c r="X3" s="4"/>
      <c r="Y3" s="4"/>
      <c r="Z3" s="4"/>
      <c r="AA3" s="4"/>
      <c r="AB3" s="4"/>
    </row>
    <row r="4" spans="1:28" ht="30.75" customHeight="1">
      <c r="A4" s="19">
        <v>1</v>
      </c>
      <c r="B4" s="20">
        <v>45469</v>
      </c>
      <c r="C4" s="19" t="s">
        <v>28</v>
      </c>
      <c r="D4" s="21" t="s">
        <v>29</v>
      </c>
      <c r="E4" s="19"/>
      <c r="F4" s="22" t="s">
        <v>30</v>
      </c>
      <c r="G4" s="23" t="s">
        <v>31</v>
      </c>
      <c r="H4" s="24">
        <v>1</v>
      </c>
      <c r="I4" s="25"/>
      <c r="J4" s="26">
        <f t="shared" ref="J4:J60" si="0">I4*H4</f>
        <v>0</v>
      </c>
      <c r="K4" s="27">
        <f t="shared" ref="K4:K5" si="1">SUM(J4)</f>
        <v>0</v>
      </c>
      <c r="L4" s="28"/>
      <c r="M4" s="29"/>
      <c r="N4" s="29"/>
      <c r="O4" s="29"/>
      <c r="P4" s="30">
        <f t="shared" ref="P4:P6" si="2">K4+L4-M4-N4-O4</f>
        <v>0</v>
      </c>
      <c r="Q4" s="31"/>
      <c r="R4" s="29"/>
      <c r="S4" s="31"/>
      <c r="T4" s="32"/>
      <c r="U4" s="33"/>
      <c r="V4" s="34"/>
      <c r="W4" s="33" t="s">
        <v>32</v>
      </c>
      <c r="X4" s="35"/>
      <c r="Y4" s="36" t="s">
        <v>33</v>
      </c>
      <c r="Z4" s="37">
        <v>65000</v>
      </c>
      <c r="AA4" s="38"/>
      <c r="AB4" s="38"/>
    </row>
    <row r="5" spans="1:28" ht="30" customHeight="1">
      <c r="A5" s="39">
        <v>2</v>
      </c>
      <c r="B5" s="40">
        <v>45469</v>
      </c>
      <c r="C5" s="39" t="s">
        <v>34</v>
      </c>
      <c r="D5" s="41" t="s">
        <v>29</v>
      </c>
      <c r="E5" s="39"/>
      <c r="F5" s="42" t="s">
        <v>35</v>
      </c>
      <c r="G5" s="43" t="s">
        <v>36</v>
      </c>
      <c r="H5" s="44">
        <v>5</v>
      </c>
      <c r="I5" s="45">
        <f t="shared" ref="I5:I44" si="3">VLOOKUP(G5,$Y$4:$Z$56,2,0)</f>
        <v>220000</v>
      </c>
      <c r="J5" s="46">
        <f t="shared" si="0"/>
        <v>1100000</v>
      </c>
      <c r="K5" s="47">
        <f t="shared" si="1"/>
        <v>1100000</v>
      </c>
      <c r="L5" s="48"/>
      <c r="M5" s="49">
        <v>88760</v>
      </c>
      <c r="N5" s="50"/>
      <c r="O5" s="51"/>
      <c r="P5" s="52">
        <f t="shared" si="2"/>
        <v>1011240</v>
      </c>
      <c r="Q5" s="53" t="s">
        <v>37</v>
      </c>
      <c r="R5" s="54"/>
      <c r="S5" s="55"/>
      <c r="T5" s="56" t="s">
        <v>38</v>
      </c>
      <c r="U5" s="57"/>
      <c r="V5" s="58"/>
      <c r="W5" s="57"/>
      <c r="X5" s="35"/>
      <c r="Y5" s="39" t="s">
        <v>39</v>
      </c>
      <c r="Z5" s="59">
        <v>45000</v>
      </c>
      <c r="AA5" s="38"/>
      <c r="AB5" s="38"/>
    </row>
    <row r="6" spans="1:28" ht="30" customHeight="1">
      <c r="A6" s="592">
        <v>3</v>
      </c>
      <c r="B6" s="593">
        <v>45469</v>
      </c>
      <c r="C6" s="592">
        <v>1734202189851</v>
      </c>
      <c r="D6" s="594" t="s">
        <v>40</v>
      </c>
      <c r="E6" s="595" t="s">
        <v>41</v>
      </c>
      <c r="F6" s="635" t="s">
        <v>42</v>
      </c>
      <c r="G6" s="60" t="s">
        <v>43</v>
      </c>
      <c r="H6" s="61">
        <v>1</v>
      </c>
      <c r="I6" s="45">
        <f t="shared" si="3"/>
        <v>220000</v>
      </c>
      <c r="J6" s="46">
        <f t="shared" si="0"/>
        <v>220000</v>
      </c>
      <c r="K6" s="515">
        <f>SUM(J6:J7)</f>
        <v>300000</v>
      </c>
      <c r="L6" s="585">
        <v>44000</v>
      </c>
      <c r="M6" s="631"/>
      <c r="N6" s="588"/>
      <c r="O6" s="589">
        <v>14000</v>
      </c>
      <c r="P6" s="502">
        <f t="shared" si="2"/>
        <v>330000</v>
      </c>
      <c r="Q6" s="590" t="s">
        <v>37</v>
      </c>
      <c r="R6" s="591"/>
      <c r="S6" s="582"/>
      <c r="T6" s="583" t="s">
        <v>38</v>
      </c>
      <c r="U6" s="584"/>
      <c r="V6" s="584"/>
      <c r="W6" s="584"/>
      <c r="X6" s="35"/>
      <c r="Y6" s="39" t="s">
        <v>44</v>
      </c>
      <c r="Z6" s="59">
        <v>160000</v>
      </c>
      <c r="AA6" s="38"/>
      <c r="AB6" s="38"/>
    </row>
    <row r="7" spans="1:28" ht="30" customHeight="1">
      <c r="A7" s="494"/>
      <c r="B7" s="494"/>
      <c r="C7" s="494"/>
      <c r="D7" s="494"/>
      <c r="E7" s="494"/>
      <c r="F7" s="494"/>
      <c r="G7" s="60" t="s">
        <v>45</v>
      </c>
      <c r="H7" s="61">
        <v>1</v>
      </c>
      <c r="I7" s="45">
        <f t="shared" si="3"/>
        <v>80000</v>
      </c>
      <c r="J7" s="46">
        <f t="shared" si="0"/>
        <v>80000</v>
      </c>
      <c r="K7" s="494"/>
      <c r="L7" s="494"/>
      <c r="M7" s="494"/>
      <c r="N7" s="494"/>
      <c r="O7" s="494"/>
      <c r="P7" s="494"/>
      <c r="Q7" s="494"/>
      <c r="R7" s="494"/>
      <c r="S7" s="494"/>
      <c r="T7" s="494"/>
      <c r="U7" s="494"/>
      <c r="V7" s="494"/>
      <c r="W7" s="494"/>
      <c r="X7" s="35"/>
      <c r="Y7" s="39" t="s">
        <v>46</v>
      </c>
      <c r="Z7" s="59">
        <v>65000</v>
      </c>
      <c r="AA7" s="62"/>
      <c r="AB7" s="62"/>
    </row>
    <row r="8" spans="1:28" ht="32.25" customHeight="1">
      <c r="A8" s="592">
        <v>4</v>
      </c>
      <c r="B8" s="593">
        <v>45469</v>
      </c>
      <c r="C8" s="592">
        <v>1734258945925</v>
      </c>
      <c r="D8" s="594" t="s">
        <v>47</v>
      </c>
      <c r="E8" s="595" t="s">
        <v>48</v>
      </c>
      <c r="F8" s="635" t="s">
        <v>49</v>
      </c>
      <c r="G8" s="60" t="s">
        <v>43</v>
      </c>
      <c r="H8" s="61">
        <v>1</v>
      </c>
      <c r="I8" s="45">
        <f t="shared" si="3"/>
        <v>220000</v>
      </c>
      <c r="J8" s="46">
        <f t="shared" si="0"/>
        <v>220000</v>
      </c>
      <c r="K8" s="515">
        <f>SUM(J8:J9)</f>
        <v>300000</v>
      </c>
      <c r="L8" s="585">
        <v>40001</v>
      </c>
      <c r="M8" s="631"/>
      <c r="N8" s="588"/>
      <c r="O8" s="589">
        <v>10001</v>
      </c>
      <c r="P8" s="502">
        <f>K8+L8-M8-N8-O8</f>
        <v>330000</v>
      </c>
      <c r="Q8" s="590" t="s">
        <v>37</v>
      </c>
      <c r="R8" s="591"/>
      <c r="S8" s="582"/>
      <c r="T8" s="583" t="s">
        <v>38</v>
      </c>
      <c r="U8" s="584"/>
      <c r="V8" s="584"/>
      <c r="W8" s="584"/>
      <c r="X8" s="35"/>
      <c r="Y8" s="39" t="s">
        <v>50</v>
      </c>
      <c r="Z8" s="59">
        <v>220000</v>
      </c>
      <c r="AA8" s="63"/>
      <c r="AB8" s="63"/>
    </row>
    <row r="9" spans="1:28" ht="30" customHeight="1">
      <c r="A9" s="494"/>
      <c r="B9" s="494"/>
      <c r="C9" s="494"/>
      <c r="D9" s="494"/>
      <c r="E9" s="494"/>
      <c r="F9" s="494"/>
      <c r="G9" s="60" t="s">
        <v>45</v>
      </c>
      <c r="H9" s="61">
        <v>1</v>
      </c>
      <c r="I9" s="45">
        <f t="shared" si="3"/>
        <v>80000</v>
      </c>
      <c r="J9" s="46">
        <f t="shared" si="0"/>
        <v>80000</v>
      </c>
      <c r="K9" s="494"/>
      <c r="L9" s="494"/>
      <c r="M9" s="494"/>
      <c r="N9" s="494"/>
      <c r="O9" s="494"/>
      <c r="P9" s="494"/>
      <c r="Q9" s="494"/>
      <c r="R9" s="494"/>
      <c r="S9" s="494"/>
      <c r="T9" s="494"/>
      <c r="U9" s="494"/>
      <c r="V9" s="494"/>
      <c r="W9" s="494"/>
      <c r="X9" s="35"/>
      <c r="Y9" s="39" t="s">
        <v>51</v>
      </c>
      <c r="Z9" s="59">
        <v>40000</v>
      </c>
      <c r="AA9" s="63"/>
      <c r="AB9" s="63"/>
    </row>
    <row r="10" spans="1:28" ht="30" customHeight="1">
      <c r="A10" s="592">
        <v>5</v>
      </c>
      <c r="B10" s="593">
        <v>45469</v>
      </c>
      <c r="C10" s="592">
        <v>1734307487570</v>
      </c>
      <c r="D10" s="594" t="s">
        <v>52</v>
      </c>
      <c r="E10" s="595" t="s">
        <v>53</v>
      </c>
      <c r="F10" s="635" t="s">
        <v>54</v>
      </c>
      <c r="G10" s="60" t="s">
        <v>43</v>
      </c>
      <c r="H10" s="61">
        <v>1</v>
      </c>
      <c r="I10" s="45">
        <f t="shared" si="3"/>
        <v>220000</v>
      </c>
      <c r="J10" s="46">
        <f t="shared" si="0"/>
        <v>220000</v>
      </c>
      <c r="K10" s="515">
        <f>SUM(J10:J11)</f>
        <v>300000</v>
      </c>
      <c r="L10" s="585">
        <v>40001</v>
      </c>
      <c r="M10" s="631"/>
      <c r="N10" s="588"/>
      <c r="O10" s="589">
        <v>10001</v>
      </c>
      <c r="P10" s="502">
        <f>K10+L10-M10-N10-O10</f>
        <v>330000</v>
      </c>
      <c r="Q10" s="590" t="s">
        <v>37</v>
      </c>
      <c r="R10" s="591"/>
      <c r="S10" s="582"/>
      <c r="T10" s="583" t="s">
        <v>38</v>
      </c>
      <c r="U10" s="584"/>
      <c r="V10" s="584"/>
      <c r="W10" s="584"/>
      <c r="X10" s="35"/>
      <c r="Y10" s="39" t="s">
        <v>55</v>
      </c>
      <c r="Z10" s="59">
        <v>45000</v>
      </c>
      <c r="AA10" s="63"/>
      <c r="AB10" s="63"/>
    </row>
    <row r="11" spans="1:28" ht="30" customHeight="1">
      <c r="A11" s="494"/>
      <c r="B11" s="494"/>
      <c r="C11" s="494"/>
      <c r="D11" s="494"/>
      <c r="E11" s="494"/>
      <c r="F11" s="494"/>
      <c r="G11" s="60" t="s">
        <v>45</v>
      </c>
      <c r="H11" s="61">
        <v>1</v>
      </c>
      <c r="I11" s="45">
        <f t="shared" si="3"/>
        <v>80000</v>
      </c>
      <c r="J11" s="46">
        <f t="shared" si="0"/>
        <v>80000</v>
      </c>
      <c r="K11" s="494"/>
      <c r="L11" s="494"/>
      <c r="M11" s="494"/>
      <c r="N11" s="494"/>
      <c r="O11" s="494"/>
      <c r="P11" s="494"/>
      <c r="Q11" s="494"/>
      <c r="R11" s="494"/>
      <c r="S11" s="494"/>
      <c r="T11" s="494"/>
      <c r="U11" s="494"/>
      <c r="V11" s="494"/>
      <c r="W11" s="494"/>
      <c r="X11" s="35"/>
      <c r="Y11" s="39" t="s">
        <v>56</v>
      </c>
      <c r="Z11" s="59">
        <v>55000</v>
      </c>
      <c r="AA11" s="63"/>
      <c r="AB11" s="63"/>
    </row>
    <row r="12" spans="1:28" ht="30" customHeight="1">
      <c r="A12" s="39">
        <v>6</v>
      </c>
      <c r="B12" s="40">
        <v>45469</v>
      </c>
      <c r="C12" s="39">
        <v>1734356924070</v>
      </c>
      <c r="D12" s="64" t="s">
        <v>57</v>
      </c>
      <c r="E12" s="65" t="s">
        <v>58</v>
      </c>
      <c r="F12" s="42" t="s">
        <v>59</v>
      </c>
      <c r="G12" s="60" t="s">
        <v>36</v>
      </c>
      <c r="H12" s="61">
        <v>3</v>
      </c>
      <c r="I12" s="45">
        <f t="shared" si="3"/>
        <v>220000</v>
      </c>
      <c r="J12" s="46">
        <f t="shared" si="0"/>
        <v>660000</v>
      </c>
      <c r="K12" s="47">
        <f>SUM(J12)</f>
        <v>660000</v>
      </c>
      <c r="L12" s="48"/>
      <c r="M12" s="49"/>
      <c r="N12" s="50"/>
      <c r="O12" s="51"/>
      <c r="P12" s="66">
        <f t="shared" ref="P12:P13" si="4">K12+L12-M12-N12-O12</f>
        <v>660000</v>
      </c>
      <c r="Q12" s="53" t="s">
        <v>37</v>
      </c>
      <c r="R12" s="54">
        <v>49002</v>
      </c>
      <c r="S12" s="55" t="s">
        <v>60</v>
      </c>
      <c r="T12" s="56" t="s">
        <v>38</v>
      </c>
      <c r="U12" s="57"/>
      <c r="V12" s="58"/>
      <c r="W12" s="57"/>
      <c r="X12" s="35"/>
      <c r="Y12" s="39" t="s">
        <v>61</v>
      </c>
      <c r="Z12" s="59">
        <v>205000</v>
      </c>
      <c r="AA12" s="63"/>
      <c r="AB12" s="63"/>
    </row>
    <row r="13" spans="1:28" ht="30" customHeight="1">
      <c r="A13" s="592">
        <v>7</v>
      </c>
      <c r="B13" s="593">
        <v>45469</v>
      </c>
      <c r="C13" s="592">
        <v>1742394947965</v>
      </c>
      <c r="D13" s="594" t="s">
        <v>62</v>
      </c>
      <c r="E13" s="595" t="s">
        <v>63</v>
      </c>
      <c r="F13" s="596" t="s">
        <v>64</v>
      </c>
      <c r="G13" s="60" t="s">
        <v>36</v>
      </c>
      <c r="H13" s="61">
        <v>1</v>
      </c>
      <c r="I13" s="45">
        <f t="shared" si="3"/>
        <v>220000</v>
      </c>
      <c r="J13" s="46">
        <f t="shared" si="0"/>
        <v>220000</v>
      </c>
      <c r="K13" s="515">
        <f>SUM(J13:J15)</f>
        <v>625000</v>
      </c>
      <c r="L13" s="585"/>
      <c r="M13" s="586"/>
      <c r="N13" s="588"/>
      <c r="O13" s="589"/>
      <c r="P13" s="502">
        <f t="shared" si="4"/>
        <v>625000</v>
      </c>
      <c r="Q13" s="590" t="s">
        <v>37</v>
      </c>
      <c r="R13" s="591">
        <v>53999</v>
      </c>
      <c r="S13" s="582" t="s">
        <v>60</v>
      </c>
      <c r="T13" s="583" t="s">
        <v>38</v>
      </c>
      <c r="U13" s="584"/>
      <c r="V13" s="584"/>
      <c r="W13" s="584"/>
      <c r="X13" s="35"/>
      <c r="Y13" s="39" t="s">
        <v>65</v>
      </c>
      <c r="Z13" s="59">
        <v>160000</v>
      </c>
      <c r="AA13" s="63"/>
      <c r="AB13" s="63"/>
    </row>
    <row r="14" spans="1:28" ht="30" customHeight="1">
      <c r="A14" s="493"/>
      <c r="B14" s="493"/>
      <c r="C14" s="493"/>
      <c r="D14" s="493"/>
      <c r="E14" s="493"/>
      <c r="F14" s="493"/>
      <c r="G14" s="60" t="s">
        <v>66</v>
      </c>
      <c r="H14" s="61">
        <v>1</v>
      </c>
      <c r="I14" s="45">
        <f t="shared" si="3"/>
        <v>220000</v>
      </c>
      <c r="J14" s="46">
        <f t="shared" si="0"/>
        <v>220000</v>
      </c>
      <c r="K14" s="493"/>
      <c r="L14" s="493"/>
      <c r="M14" s="504"/>
      <c r="N14" s="493"/>
      <c r="O14" s="493"/>
      <c r="P14" s="493"/>
      <c r="Q14" s="493"/>
      <c r="R14" s="493"/>
      <c r="S14" s="493"/>
      <c r="T14" s="493"/>
      <c r="U14" s="493"/>
      <c r="V14" s="493"/>
      <c r="W14" s="493"/>
      <c r="X14" s="35"/>
      <c r="Y14" s="65" t="s">
        <v>67</v>
      </c>
      <c r="Z14" s="59">
        <v>85000</v>
      </c>
      <c r="AA14" s="63"/>
      <c r="AB14" s="63"/>
    </row>
    <row r="15" spans="1:28" ht="34.5" customHeight="1">
      <c r="A15" s="494"/>
      <c r="B15" s="494"/>
      <c r="C15" s="494"/>
      <c r="D15" s="494"/>
      <c r="E15" s="494"/>
      <c r="F15" s="494"/>
      <c r="G15" s="67" t="s">
        <v>68</v>
      </c>
      <c r="H15" s="68">
        <v>1</v>
      </c>
      <c r="I15" s="69">
        <f t="shared" si="3"/>
        <v>185000</v>
      </c>
      <c r="J15" s="70">
        <f t="shared" si="0"/>
        <v>185000</v>
      </c>
      <c r="K15" s="494"/>
      <c r="L15" s="494"/>
      <c r="M15" s="587"/>
      <c r="N15" s="494"/>
      <c r="O15" s="494"/>
      <c r="P15" s="494"/>
      <c r="Q15" s="494"/>
      <c r="R15" s="494"/>
      <c r="S15" s="494"/>
      <c r="T15" s="494"/>
      <c r="U15" s="494"/>
      <c r="V15" s="494"/>
      <c r="W15" s="494"/>
      <c r="X15" s="35"/>
      <c r="Y15" s="39" t="s">
        <v>69</v>
      </c>
      <c r="Z15" s="59">
        <v>90000</v>
      </c>
      <c r="AA15" s="63"/>
      <c r="AB15" s="63"/>
    </row>
    <row r="16" spans="1:28" ht="30" customHeight="1">
      <c r="A16" s="607">
        <v>8</v>
      </c>
      <c r="B16" s="602">
        <v>45470</v>
      </c>
      <c r="C16" s="607" t="s">
        <v>70</v>
      </c>
      <c r="D16" s="608" t="s">
        <v>71</v>
      </c>
      <c r="E16" s="609" t="s">
        <v>72</v>
      </c>
      <c r="F16" s="610" t="s">
        <v>73</v>
      </c>
      <c r="G16" s="71" t="s">
        <v>43</v>
      </c>
      <c r="H16" s="44">
        <v>1</v>
      </c>
      <c r="I16" s="45">
        <f t="shared" si="3"/>
        <v>220000</v>
      </c>
      <c r="J16" s="46">
        <f t="shared" si="0"/>
        <v>220000</v>
      </c>
      <c r="K16" s="515">
        <f>SUM(J16:J17)</f>
        <v>300000</v>
      </c>
      <c r="L16" s="592"/>
      <c r="M16" s="586">
        <v>17884</v>
      </c>
      <c r="N16" s="597"/>
      <c r="O16" s="598"/>
      <c r="P16" s="508">
        <f>K16+L16-M16-N16-O16</f>
        <v>282116</v>
      </c>
      <c r="Q16" s="590" t="s">
        <v>37</v>
      </c>
      <c r="R16" s="599"/>
      <c r="S16" s="582"/>
      <c r="T16" s="583" t="s">
        <v>38</v>
      </c>
      <c r="U16" s="606"/>
      <c r="V16" s="606"/>
      <c r="W16" s="606"/>
      <c r="X16" s="35"/>
      <c r="Y16" s="39" t="s">
        <v>74</v>
      </c>
      <c r="Z16" s="59">
        <v>85000</v>
      </c>
      <c r="AA16" s="63"/>
      <c r="AB16" s="63"/>
    </row>
    <row r="17" spans="1:28" ht="31.5" customHeight="1">
      <c r="A17" s="494"/>
      <c r="B17" s="494"/>
      <c r="C17" s="494"/>
      <c r="D17" s="532"/>
      <c r="E17" s="497"/>
      <c r="F17" s="497"/>
      <c r="G17" s="71" t="s">
        <v>45</v>
      </c>
      <c r="H17" s="44">
        <v>1</v>
      </c>
      <c r="I17" s="45">
        <f t="shared" si="3"/>
        <v>80000</v>
      </c>
      <c r="J17" s="46">
        <f t="shared" si="0"/>
        <v>80000</v>
      </c>
      <c r="K17" s="494"/>
      <c r="L17" s="494"/>
      <c r="M17" s="505"/>
      <c r="N17" s="587"/>
      <c r="O17" s="587"/>
      <c r="P17" s="494"/>
      <c r="Q17" s="494"/>
      <c r="R17" s="587"/>
      <c r="S17" s="494"/>
      <c r="T17" s="494"/>
      <c r="U17" s="568"/>
      <c r="V17" s="568"/>
      <c r="W17" s="568"/>
      <c r="X17" s="35"/>
      <c r="Y17" s="39" t="s">
        <v>75</v>
      </c>
      <c r="Z17" s="59">
        <v>150000</v>
      </c>
      <c r="AA17" s="63"/>
      <c r="AB17" s="63"/>
    </row>
    <row r="18" spans="1:28" ht="37.5" customHeight="1">
      <c r="A18" s="592">
        <v>9</v>
      </c>
      <c r="B18" s="602">
        <v>45470</v>
      </c>
      <c r="C18" s="592">
        <v>1726987157685</v>
      </c>
      <c r="D18" s="594" t="s">
        <v>76</v>
      </c>
      <c r="E18" s="595" t="s">
        <v>77</v>
      </c>
      <c r="F18" s="596" t="s">
        <v>78</v>
      </c>
      <c r="G18" s="43" t="s">
        <v>66</v>
      </c>
      <c r="H18" s="44">
        <v>1</v>
      </c>
      <c r="I18" s="45">
        <f t="shared" si="3"/>
        <v>220000</v>
      </c>
      <c r="J18" s="46">
        <f t="shared" si="0"/>
        <v>220000</v>
      </c>
      <c r="K18" s="515">
        <f>SUM(J18:J22)</f>
        <v>785000</v>
      </c>
      <c r="L18" s="592"/>
      <c r="M18" s="586"/>
      <c r="N18" s="597"/>
      <c r="O18" s="598"/>
      <c r="P18" s="502">
        <f>K18+L18-M18-N18-O18</f>
        <v>785000</v>
      </c>
      <c r="Q18" s="590" t="s">
        <v>37</v>
      </c>
      <c r="R18" s="649">
        <v>49002</v>
      </c>
      <c r="S18" s="582" t="s">
        <v>60</v>
      </c>
      <c r="T18" s="583" t="s">
        <v>38</v>
      </c>
      <c r="U18" s="600"/>
      <c r="V18" s="600"/>
      <c r="W18" s="600"/>
      <c r="X18" s="601"/>
      <c r="Y18" s="39" t="s">
        <v>79</v>
      </c>
      <c r="Z18" s="59">
        <v>185000</v>
      </c>
      <c r="AA18" s="63"/>
      <c r="AB18" s="63"/>
    </row>
    <row r="19" spans="1:28" ht="36.75" customHeight="1">
      <c r="A19" s="493"/>
      <c r="B19" s="493"/>
      <c r="C19" s="493"/>
      <c r="D19" s="493"/>
      <c r="E19" s="493"/>
      <c r="F19" s="493"/>
      <c r="G19" s="43" t="s">
        <v>80</v>
      </c>
      <c r="H19" s="44">
        <v>1</v>
      </c>
      <c r="I19" s="45">
        <f t="shared" si="3"/>
        <v>220000</v>
      </c>
      <c r="J19" s="46">
        <f t="shared" si="0"/>
        <v>220000</v>
      </c>
      <c r="K19" s="493"/>
      <c r="L19" s="493"/>
      <c r="M19" s="504"/>
      <c r="N19" s="504"/>
      <c r="O19" s="504"/>
      <c r="P19" s="493"/>
      <c r="Q19" s="493"/>
      <c r="R19" s="504"/>
      <c r="S19" s="493"/>
      <c r="T19" s="493"/>
      <c r="U19" s="493"/>
      <c r="V19" s="493"/>
      <c r="W19" s="493"/>
      <c r="X19" s="553"/>
      <c r="Y19" s="39" t="s">
        <v>81</v>
      </c>
      <c r="Z19" s="59">
        <v>35000</v>
      </c>
      <c r="AA19" s="63"/>
      <c r="AB19" s="63"/>
    </row>
    <row r="20" spans="1:28" ht="36.75" customHeight="1">
      <c r="A20" s="493"/>
      <c r="B20" s="493"/>
      <c r="C20" s="493"/>
      <c r="D20" s="493"/>
      <c r="E20" s="493"/>
      <c r="F20" s="493"/>
      <c r="G20" s="43" t="s">
        <v>82</v>
      </c>
      <c r="H20" s="44">
        <v>1</v>
      </c>
      <c r="I20" s="45">
        <f t="shared" si="3"/>
        <v>45000</v>
      </c>
      <c r="J20" s="46">
        <f t="shared" si="0"/>
        <v>45000</v>
      </c>
      <c r="K20" s="493"/>
      <c r="L20" s="493"/>
      <c r="M20" s="504"/>
      <c r="N20" s="504"/>
      <c r="O20" s="504"/>
      <c r="P20" s="493"/>
      <c r="Q20" s="493"/>
      <c r="R20" s="504"/>
      <c r="S20" s="493"/>
      <c r="T20" s="493"/>
      <c r="U20" s="493"/>
      <c r="V20" s="493"/>
      <c r="W20" s="493"/>
      <c r="X20" s="553"/>
      <c r="Y20" s="39" t="s">
        <v>83</v>
      </c>
      <c r="Z20" s="59">
        <v>220000</v>
      </c>
      <c r="AA20" s="63"/>
      <c r="AB20" s="63"/>
    </row>
    <row r="21" spans="1:28" ht="34.5" customHeight="1">
      <c r="A21" s="493"/>
      <c r="B21" s="493"/>
      <c r="C21" s="493"/>
      <c r="D21" s="493"/>
      <c r="E21" s="493"/>
      <c r="F21" s="493"/>
      <c r="G21" s="43" t="s">
        <v>43</v>
      </c>
      <c r="H21" s="44">
        <v>1</v>
      </c>
      <c r="I21" s="45">
        <f t="shared" si="3"/>
        <v>220000</v>
      </c>
      <c r="J21" s="46">
        <f t="shared" si="0"/>
        <v>220000</v>
      </c>
      <c r="K21" s="493"/>
      <c r="L21" s="493"/>
      <c r="M21" s="504"/>
      <c r="N21" s="504"/>
      <c r="O21" s="504"/>
      <c r="P21" s="493"/>
      <c r="Q21" s="493"/>
      <c r="R21" s="504"/>
      <c r="S21" s="493"/>
      <c r="T21" s="493"/>
      <c r="U21" s="493"/>
      <c r="V21" s="493"/>
      <c r="W21" s="493"/>
      <c r="X21" s="553"/>
      <c r="Y21" s="39" t="s">
        <v>84</v>
      </c>
      <c r="Z21" s="59">
        <v>90000</v>
      </c>
      <c r="AA21" s="63"/>
      <c r="AB21" s="63"/>
    </row>
    <row r="22" spans="1:28" ht="36" customHeight="1">
      <c r="A22" s="494"/>
      <c r="B22" s="494"/>
      <c r="C22" s="494"/>
      <c r="D22" s="494"/>
      <c r="E22" s="494"/>
      <c r="F22" s="494"/>
      <c r="G22" s="43" t="s">
        <v>45</v>
      </c>
      <c r="H22" s="44">
        <v>1</v>
      </c>
      <c r="I22" s="45">
        <f t="shared" si="3"/>
        <v>80000</v>
      </c>
      <c r="J22" s="46">
        <f t="shared" si="0"/>
        <v>80000</v>
      </c>
      <c r="K22" s="494"/>
      <c r="L22" s="494"/>
      <c r="M22" s="587"/>
      <c r="N22" s="587"/>
      <c r="O22" s="587"/>
      <c r="P22" s="494"/>
      <c r="Q22" s="494"/>
      <c r="R22" s="587"/>
      <c r="S22" s="494"/>
      <c r="T22" s="494"/>
      <c r="U22" s="494"/>
      <c r="V22" s="494"/>
      <c r="W22" s="494"/>
      <c r="X22" s="553"/>
      <c r="Y22" s="72" t="s">
        <v>85</v>
      </c>
      <c r="Z22" s="73">
        <v>110000</v>
      </c>
      <c r="AA22" s="63"/>
      <c r="AB22" s="63"/>
    </row>
    <row r="23" spans="1:28" ht="33" customHeight="1">
      <c r="A23" s="507">
        <v>10</v>
      </c>
      <c r="B23" s="602">
        <v>45470</v>
      </c>
      <c r="C23" s="507">
        <v>1727044207356</v>
      </c>
      <c r="D23" s="603" t="s">
        <v>86</v>
      </c>
      <c r="E23" s="604" t="s">
        <v>87</v>
      </c>
      <c r="F23" s="605" t="s">
        <v>88</v>
      </c>
      <c r="G23" s="43" t="s">
        <v>43</v>
      </c>
      <c r="H23" s="44">
        <v>2</v>
      </c>
      <c r="I23" s="45">
        <f t="shared" si="3"/>
        <v>220000</v>
      </c>
      <c r="J23" s="46">
        <f t="shared" si="0"/>
        <v>440000</v>
      </c>
      <c r="K23" s="515">
        <f>SUM(J23:J24)</f>
        <v>600000</v>
      </c>
      <c r="L23" s="507"/>
      <c r="M23" s="631"/>
      <c r="N23" s="597"/>
      <c r="O23" s="598"/>
      <c r="P23" s="502">
        <f>K23+L23-M23-N23-O23</f>
        <v>600000</v>
      </c>
      <c r="Q23" s="590" t="s">
        <v>37</v>
      </c>
      <c r="R23" s="650">
        <v>53999</v>
      </c>
      <c r="S23" s="582" t="s">
        <v>60</v>
      </c>
      <c r="T23" s="583" t="s">
        <v>38</v>
      </c>
      <c r="U23" s="507"/>
      <c r="V23" s="507"/>
      <c r="W23" s="507"/>
      <c r="X23" s="75"/>
      <c r="Y23" s="72" t="s">
        <v>89</v>
      </c>
      <c r="Z23" s="73">
        <v>140000</v>
      </c>
      <c r="AA23" s="63"/>
      <c r="AB23" s="63"/>
    </row>
    <row r="24" spans="1:28" ht="33.75" customHeight="1">
      <c r="A24" s="494"/>
      <c r="B24" s="494"/>
      <c r="C24" s="494"/>
      <c r="D24" s="494"/>
      <c r="E24" s="494"/>
      <c r="F24" s="494"/>
      <c r="G24" s="43" t="s">
        <v>45</v>
      </c>
      <c r="H24" s="44">
        <v>2</v>
      </c>
      <c r="I24" s="45">
        <f t="shared" si="3"/>
        <v>80000</v>
      </c>
      <c r="J24" s="46">
        <f t="shared" si="0"/>
        <v>160000</v>
      </c>
      <c r="K24" s="494"/>
      <c r="L24" s="494"/>
      <c r="M24" s="494"/>
      <c r="N24" s="587"/>
      <c r="O24" s="587"/>
      <c r="P24" s="494"/>
      <c r="Q24" s="494"/>
      <c r="R24" s="614"/>
      <c r="S24" s="494"/>
      <c r="T24" s="494"/>
      <c r="U24" s="494"/>
      <c r="V24" s="494"/>
      <c r="W24" s="494"/>
      <c r="X24" s="75"/>
      <c r="Y24" s="72" t="s">
        <v>90</v>
      </c>
      <c r="Z24" s="73">
        <v>95000</v>
      </c>
      <c r="AA24" s="63"/>
      <c r="AB24" s="63"/>
    </row>
    <row r="25" spans="1:28" ht="40.5" customHeight="1">
      <c r="A25" s="39">
        <v>11</v>
      </c>
      <c r="B25" s="40">
        <v>45470</v>
      </c>
      <c r="C25" s="72">
        <v>1727097805091</v>
      </c>
      <c r="D25" s="76" t="s">
        <v>91</v>
      </c>
      <c r="E25" s="77" t="s">
        <v>92</v>
      </c>
      <c r="F25" s="78" t="s">
        <v>93</v>
      </c>
      <c r="G25" s="43" t="s">
        <v>66</v>
      </c>
      <c r="H25" s="44">
        <v>1</v>
      </c>
      <c r="I25" s="45">
        <f t="shared" si="3"/>
        <v>220000</v>
      </c>
      <c r="J25" s="46">
        <f t="shared" si="0"/>
        <v>220000</v>
      </c>
      <c r="K25" s="47">
        <f t="shared" ref="K25:K28" si="5">SUM(J25)</f>
        <v>220000</v>
      </c>
      <c r="L25" s="79">
        <v>40001</v>
      </c>
      <c r="M25" s="49"/>
      <c r="N25" s="80"/>
      <c r="O25" s="81">
        <v>20001</v>
      </c>
      <c r="P25" s="66">
        <f t="shared" ref="P25:P29" si="6">K25+L25-M25-N25-O25</f>
        <v>240000</v>
      </c>
      <c r="Q25" s="53" t="s">
        <v>37</v>
      </c>
      <c r="R25" s="82"/>
      <c r="S25" s="55"/>
      <c r="T25" s="83" t="s">
        <v>38</v>
      </c>
      <c r="U25" s="39"/>
      <c r="V25" s="39"/>
      <c r="W25" s="44"/>
      <c r="X25" s="35"/>
      <c r="Y25" s="72" t="s">
        <v>94</v>
      </c>
      <c r="Z25" s="73">
        <v>140000</v>
      </c>
      <c r="AA25" s="63"/>
      <c r="AB25" s="63"/>
    </row>
    <row r="26" spans="1:28" ht="30.75" customHeight="1">
      <c r="A26" s="39">
        <v>12</v>
      </c>
      <c r="B26" s="40">
        <v>45471</v>
      </c>
      <c r="C26" s="72" t="s">
        <v>95</v>
      </c>
      <c r="D26" s="84" t="s">
        <v>29</v>
      </c>
      <c r="E26" s="36"/>
      <c r="F26" s="78" t="s">
        <v>96</v>
      </c>
      <c r="G26" s="85" t="s">
        <v>97</v>
      </c>
      <c r="H26" s="86">
        <v>2</v>
      </c>
      <c r="I26" s="45">
        <f t="shared" si="3"/>
        <v>220000</v>
      </c>
      <c r="J26" s="46">
        <f t="shared" si="0"/>
        <v>440000</v>
      </c>
      <c r="K26" s="47">
        <f t="shared" si="5"/>
        <v>440000</v>
      </c>
      <c r="L26" s="79"/>
      <c r="M26" s="49">
        <v>35280</v>
      </c>
      <c r="N26" s="80"/>
      <c r="O26" s="81"/>
      <c r="P26" s="52">
        <f t="shared" si="6"/>
        <v>404720</v>
      </c>
      <c r="Q26" s="53" t="s">
        <v>37</v>
      </c>
      <c r="R26" s="82"/>
      <c r="S26" s="55"/>
      <c r="T26" s="83" t="s">
        <v>38</v>
      </c>
      <c r="U26" s="39"/>
      <c r="V26" s="39"/>
      <c r="W26" s="44"/>
      <c r="X26" s="87"/>
      <c r="Y26" s="72" t="s">
        <v>98</v>
      </c>
      <c r="Z26" s="73">
        <v>150000</v>
      </c>
      <c r="AA26" s="63"/>
      <c r="AB26" s="63"/>
    </row>
    <row r="27" spans="1:28" ht="30.75" customHeight="1">
      <c r="A27" s="39">
        <v>13</v>
      </c>
      <c r="B27" s="40">
        <v>45471</v>
      </c>
      <c r="C27" s="72" t="s">
        <v>99</v>
      </c>
      <c r="D27" s="84" t="s">
        <v>29</v>
      </c>
      <c r="E27" s="36"/>
      <c r="F27" s="78" t="s">
        <v>96</v>
      </c>
      <c r="G27" s="85" t="s">
        <v>100</v>
      </c>
      <c r="H27" s="86">
        <v>1</v>
      </c>
      <c r="I27" s="45">
        <f t="shared" si="3"/>
        <v>220000</v>
      </c>
      <c r="J27" s="46">
        <f t="shared" si="0"/>
        <v>220000</v>
      </c>
      <c r="K27" s="47">
        <f t="shared" si="5"/>
        <v>220000</v>
      </c>
      <c r="L27" s="79"/>
      <c r="M27" s="49">
        <v>17600</v>
      </c>
      <c r="N27" s="80"/>
      <c r="O27" s="81"/>
      <c r="P27" s="52">
        <f t="shared" si="6"/>
        <v>202400</v>
      </c>
      <c r="Q27" s="53" t="s">
        <v>37</v>
      </c>
      <c r="R27" s="82"/>
      <c r="S27" s="55"/>
      <c r="T27" s="83" t="s">
        <v>38</v>
      </c>
      <c r="U27" s="39"/>
      <c r="V27" s="39"/>
      <c r="W27" s="44"/>
      <c r="X27" s="87"/>
      <c r="Y27" s="72" t="s">
        <v>101</v>
      </c>
      <c r="Z27" s="73">
        <v>125000</v>
      </c>
      <c r="AA27" s="63"/>
      <c r="AB27" s="63"/>
    </row>
    <row r="28" spans="1:28" ht="30.75" customHeight="1">
      <c r="A28" s="39">
        <v>14</v>
      </c>
      <c r="B28" s="40">
        <v>45471</v>
      </c>
      <c r="C28" s="72" t="s">
        <v>102</v>
      </c>
      <c r="D28" s="84" t="s">
        <v>29</v>
      </c>
      <c r="E28" s="36"/>
      <c r="F28" s="78" t="s">
        <v>103</v>
      </c>
      <c r="G28" s="85" t="s">
        <v>66</v>
      </c>
      <c r="H28" s="86">
        <v>1</v>
      </c>
      <c r="I28" s="45">
        <f t="shared" si="3"/>
        <v>220000</v>
      </c>
      <c r="J28" s="46">
        <f t="shared" si="0"/>
        <v>220000</v>
      </c>
      <c r="K28" s="47">
        <f t="shared" si="5"/>
        <v>220000</v>
      </c>
      <c r="L28" s="79"/>
      <c r="M28" s="49">
        <v>17600</v>
      </c>
      <c r="N28" s="80"/>
      <c r="O28" s="81"/>
      <c r="P28" s="52">
        <f t="shared" si="6"/>
        <v>202400</v>
      </c>
      <c r="Q28" s="53" t="s">
        <v>37</v>
      </c>
      <c r="R28" s="82"/>
      <c r="S28" s="55"/>
      <c r="T28" s="83" t="s">
        <v>38</v>
      </c>
      <c r="U28" s="39"/>
      <c r="V28" s="39"/>
      <c r="W28" s="44"/>
      <c r="X28" s="87"/>
      <c r="Y28" s="72" t="s">
        <v>104</v>
      </c>
      <c r="Z28" s="73">
        <v>75000</v>
      </c>
      <c r="AA28" s="63"/>
      <c r="AB28" s="63"/>
    </row>
    <row r="29" spans="1:28" ht="30.75" customHeight="1">
      <c r="A29" s="592">
        <v>15</v>
      </c>
      <c r="B29" s="593">
        <v>45471</v>
      </c>
      <c r="C29" s="507">
        <v>1730531759350</v>
      </c>
      <c r="D29" s="603" t="s">
        <v>105</v>
      </c>
      <c r="E29" s="604" t="s">
        <v>106</v>
      </c>
      <c r="F29" s="525" t="s">
        <v>107</v>
      </c>
      <c r="G29" s="88" t="s">
        <v>43</v>
      </c>
      <c r="H29" s="86">
        <v>1</v>
      </c>
      <c r="I29" s="45">
        <f t="shared" si="3"/>
        <v>220000</v>
      </c>
      <c r="J29" s="46">
        <f t="shared" si="0"/>
        <v>220000</v>
      </c>
      <c r="K29" s="515">
        <f>SUM(J29:J30)</f>
        <v>300000</v>
      </c>
      <c r="L29" s="612">
        <v>40001</v>
      </c>
      <c r="M29" s="586"/>
      <c r="N29" s="597"/>
      <c r="O29" s="589">
        <v>10001</v>
      </c>
      <c r="P29" s="502">
        <f t="shared" si="6"/>
        <v>330000</v>
      </c>
      <c r="Q29" s="590" t="s">
        <v>37</v>
      </c>
      <c r="R29" s="613"/>
      <c r="S29" s="582"/>
      <c r="T29" s="611" t="s">
        <v>38</v>
      </c>
      <c r="U29" s="507"/>
      <c r="V29" s="507"/>
      <c r="W29" s="507"/>
      <c r="X29" s="87"/>
      <c r="Y29" s="72" t="s">
        <v>108</v>
      </c>
      <c r="Z29" s="73">
        <v>475000</v>
      </c>
      <c r="AA29" s="63"/>
      <c r="AB29" s="63"/>
    </row>
    <row r="30" spans="1:28" ht="30" customHeight="1">
      <c r="A30" s="494"/>
      <c r="B30" s="494"/>
      <c r="C30" s="494"/>
      <c r="D30" s="494"/>
      <c r="E30" s="499"/>
      <c r="F30" s="494"/>
      <c r="G30" s="88" t="s">
        <v>45</v>
      </c>
      <c r="H30" s="86">
        <v>1</v>
      </c>
      <c r="I30" s="45">
        <f t="shared" si="3"/>
        <v>80000</v>
      </c>
      <c r="J30" s="46">
        <f t="shared" si="0"/>
        <v>80000</v>
      </c>
      <c r="K30" s="494"/>
      <c r="L30" s="494"/>
      <c r="M30" s="587"/>
      <c r="N30" s="587"/>
      <c r="O30" s="494"/>
      <c r="P30" s="494"/>
      <c r="Q30" s="494"/>
      <c r="R30" s="614"/>
      <c r="S30" s="494"/>
      <c r="T30" s="494"/>
      <c r="U30" s="494"/>
      <c r="V30" s="494"/>
      <c r="W30" s="494"/>
      <c r="X30" s="87"/>
      <c r="Y30" s="90" t="s">
        <v>109</v>
      </c>
      <c r="Z30" s="91">
        <v>220000</v>
      </c>
      <c r="AA30" s="92"/>
      <c r="AB30" s="92"/>
    </row>
    <row r="31" spans="1:28" ht="36" customHeight="1">
      <c r="A31" s="507">
        <v>16</v>
      </c>
      <c r="B31" s="593">
        <v>45471</v>
      </c>
      <c r="C31" s="507">
        <v>1730583797620</v>
      </c>
      <c r="D31" s="615" t="s">
        <v>110</v>
      </c>
      <c r="E31" s="616" t="s">
        <v>111</v>
      </c>
      <c r="F31" s="617" t="s">
        <v>112</v>
      </c>
      <c r="G31" s="93" t="s">
        <v>43</v>
      </c>
      <c r="H31" s="86">
        <v>1</v>
      </c>
      <c r="I31" s="45">
        <f t="shared" si="3"/>
        <v>220000</v>
      </c>
      <c r="J31" s="46">
        <f t="shared" si="0"/>
        <v>220000</v>
      </c>
      <c r="K31" s="515">
        <f>SUM(J31:J33)</f>
        <v>485000</v>
      </c>
      <c r="L31" s="612"/>
      <c r="M31" s="586"/>
      <c r="N31" s="618"/>
      <c r="O31" s="589"/>
      <c r="P31" s="502">
        <f>K31+L31-M31-N31-O31</f>
        <v>485000</v>
      </c>
      <c r="Q31" s="590" t="s">
        <v>37</v>
      </c>
      <c r="R31" s="621">
        <v>43001</v>
      </c>
      <c r="S31" s="582" t="s">
        <v>60</v>
      </c>
      <c r="T31" s="611" t="s">
        <v>38</v>
      </c>
      <c r="U31" s="507"/>
      <c r="V31" s="507"/>
      <c r="W31" s="507"/>
      <c r="X31" s="94"/>
      <c r="Y31" s="90" t="s">
        <v>113</v>
      </c>
      <c r="Z31" s="91">
        <v>220000</v>
      </c>
      <c r="AA31" s="92"/>
      <c r="AB31" s="92"/>
    </row>
    <row r="32" spans="1:28" ht="30.75" customHeight="1">
      <c r="A32" s="493"/>
      <c r="B32" s="493"/>
      <c r="C32" s="493"/>
      <c r="D32" s="493"/>
      <c r="E32" s="493"/>
      <c r="F32" s="493"/>
      <c r="G32" s="85" t="s">
        <v>45</v>
      </c>
      <c r="H32" s="86">
        <v>1</v>
      </c>
      <c r="I32" s="45">
        <f t="shared" si="3"/>
        <v>80000</v>
      </c>
      <c r="J32" s="46">
        <f t="shared" si="0"/>
        <v>80000</v>
      </c>
      <c r="K32" s="493"/>
      <c r="L32" s="493"/>
      <c r="M32" s="504"/>
      <c r="N32" s="490"/>
      <c r="O32" s="493"/>
      <c r="P32" s="493"/>
      <c r="Q32" s="493"/>
      <c r="R32" s="553"/>
      <c r="S32" s="493"/>
      <c r="T32" s="493"/>
      <c r="U32" s="493"/>
      <c r="V32" s="493"/>
      <c r="W32" s="493"/>
      <c r="X32" s="95"/>
      <c r="Y32" s="96" t="s">
        <v>114</v>
      </c>
      <c r="Z32" s="97">
        <v>220000</v>
      </c>
      <c r="AA32" s="92"/>
      <c r="AB32" s="92"/>
    </row>
    <row r="33" spans="1:28" ht="30.75" customHeight="1">
      <c r="A33" s="494"/>
      <c r="B33" s="494"/>
      <c r="C33" s="494"/>
      <c r="D33" s="494"/>
      <c r="E33" s="494"/>
      <c r="F33" s="494"/>
      <c r="G33" s="98" t="s">
        <v>68</v>
      </c>
      <c r="H33" s="99">
        <v>1</v>
      </c>
      <c r="I33" s="69">
        <f t="shared" si="3"/>
        <v>185000</v>
      </c>
      <c r="J33" s="70">
        <f t="shared" si="0"/>
        <v>185000</v>
      </c>
      <c r="K33" s="494"/>
      <c r="L33" s="494"/>
      <c r="M33" s="587"/>
      <c r="N33" s="614"/>
      <c r="O33" s="494"/>
      <c r="P33" s="494"/>
      <c r="Q33" s="494"/>
      <c r="R33" s="548"/>
      <c r="S33" s="494"/>
      <c r="T33" s="494"/>
      <c r="U33" s="494"/>
      <c r="V33" s="494"/>
      <c r="W33" s="494"/>
      <c r="X33" s="87"/>
      <c r="Y33" s="96" t="s">
        <v>115</v>
      </c>
      <c r="Z33" s="97">
        <v>220000</v>
      </c>
      <c r="AA33" s="92"/>
      <c r="AB33" s="92"/>
    </row>
    <row r="34" spans="1:28" ht="30.75" customHeight="1">
      <c r="A34" s="72">
        <v>17</v>
      </c>
      <c r="B34" s="100">
        <v>45472</v>
      </c>
      <c r="C34" s="101" t="s">
        <v>116</v>
      </c>
      <c r="D34" s="84" t="s">
        <v>29</v>
      </c>
      <c r="E34" s="36"/>
      <c r="F34" s="78" t="s">
        <v>96</v>
      </c>
      <c r="G34" s="85" t="s">
        <v>97</v>
      </c>
      <c r="H34" s="102">
        <v>2</v>
      </c>
      <c r="I34" s="45">
        <f t="shared" si="3"/>
        <v>220000</v>
      </c>
      <c r="J34" s="46">
        <f t="shared" si="0"/>
        <v>440000</v>
      </c>
      <c r="K34" s="47">
        <f>SUM(J34)</f>
        <v>440000</v>
      </c>
      <c r="L34" s="103"/>
      <c r="M34" s="104">
        <v>35200</v>
      </c>
      <c r="N34" s="80"/>
      <c r="O34" s="51"/>
      <c r="P34" s="52">
        <f t="shared" ref="P34:P35" si="7">K34+L34-M34-N34-O34</f>
        <v>404800</v>
      </c>
      <c r="Q34" s="53" t="s">
        <v>37</v>
      </c>
      <c r="R34" s="105"/>
      <c r="S34" s="55"/>
      <c r="T34" s="83" t="s">
        <v>38</v>
      </c>
      <c r="U34" s="72"/>
      <c r="V34" s="72"/>
      <c r="W34" s="72"/>
      <c r="X34" s="87"/>
      <c r="Y34" s="90" t="s">
        <v>117</v>
      </c>
      <c r="Z34" s="91">
        <v>220000</v>
      </c>
      <c r="AA34" s="92"/>
      <c r="AB34" s="92"/>
    </row>
    <row r="35" spans="1:28" ht="30.75" customHeight="1">
      <c r="A35" s="507">
        <v>18</v>
      </c>
      <c r="B35" s="519">
        <v>45472</v>
      </c>
      <c r="C35" s="507">
        <v>1744757565613</v>
      </c>
      <c r="D35" s="615" t="s">
        <v>118</v>
      </c>
      <c r="E35" s="616" t="s">
        <v>119</v>
      </c>
      <c r="F35" s="617" t="s">
        <v>120</v>
      </c>
      <c r="G35" s="85" t="s">
        <v>43</v>
      </c>
      <c r="H35" s="102">
        <v>2</v>
      </c>
      <c r="I35" s="45">
        <f t="shared" si="3"/>
        <v>220000</v>
      </c>
      <c r="J35" s="46">
        <f t="shared" si="0"/>
        <v>440000</v>
      </c>
      <c r="K35" s="515">
        <f>SUM(J35:J36)</f>
        <v>600000</v>
      </c>
      <c r="L35" s="612"/>
      <c r="M35" s="586"/>
      <c r="N35" s="618"/>
      <c r="O35" s="589"/>
      <c r="P35" s="502">
        <f t="shared" si="7"/>
        <v>600000</v>
      </c>
      <c r="Q35" s="590" t="s">
        <v>37</v>
      </c>
      <c r="R35" s="621">
        <v>43001</v>
      </c>
      <c r="S35" s="582" t="s">
        <v>60</v>
      </c>
      <c r="T35" s="611" t="s">
        <v>38</v>
      </c>
      <c r="U35" s="507"/>
      <c r="V35" s="507"/>
      <c r="W35" s="507"/>
      <c r="X35" s="87"/>
      <c r="Y35" s="90" t="s">
        <v>121</v>
      </c>
      <c r="Z35" s="91">
        <v>220000</v>
      </c>
      <c r="AA35" s="92"/>
      <c r="AB35" s="92"/>
    </row>
    <row r="36" spans="1:28" ht="30.75" customHeight="1">
      <c r="A36" s="494"/>
      <c r="B36" s="494"/>
      <c r="C36" s="494"/>
      <c r="D36" s="494"/>
      <c r="E36" s="494"/>
      <c r="F36" s="494"/>
      <c r="G36" s="85" t="s">
        <v>45</v>
      </c>
      <c r="H36" s="102">
        <v>2</v>
      </c>
      <c r="I36" s="45">
        <f t="shared" si="3"/>
        <v>80000</v>
      </c>
      <c r="J36" s="46">
        <f t="shared" si="0"/>
        <v>160000</v>
      </c>
      <c r="K36" s="494"/>
      <c r="L36" s="494"/>
      <c r="M36" s="587"/>
      <c r="N36" s="614"/>
      <c r="O36" s="494"/>
      <c r="P36" s="494"/>
      <c r="Q36" s="494"/>
      <c r="R36" s="548"/>
      <c r="S36" s="494"/>
      <c r="T36" s="494"/>
      <c r="U36" s="494"/>
      <c r="V36" s="494"/>
      <c r="W36" s="494"/>
      <c r="X36" s="87"/>
      <c r="Y36" s="90" t="s">
        <v>122</v>
      </c>
      <c r="Z36" s="91">
        <v>80000</v>
      </c>
      <c r="AA36" s="92"/>
      <c r="AB36" s="92"/>
    </row>
    <row r="37" spans="1:28" ht="33.75" customHeight="1">
      <c r="A37" s="507">
        <v>19</v>
      </c>
      <c r="B37" s="519">
        <v>45472</v>
      </c>
      <c r="C37" s="622">
        <v>1744857383317</v>
      </c>
      <c r="D37" s="623" t="s">
        <v>123</v>
      </c>
      <c r="E37" s="616" t="s">
        <v>124</v>
      </c>
      <c r="F37" s="617" t="s">
        <v>125</v>
      </c>
      <c r="G37" s="85" t="s">
        <v>126</v>
      </c>
      <c r="H37" s="102">
        <v>1</v>
      </c>
      <c r="I37" s="45">
        <f t="shared" si="3"/>
        <v>220000</v>
      </c>
      <c r="J37" s="46">
        <f t="shared" si="0"/>
        <v>220000</v>
      </c>
      <c r="K37" s="515">
        <f>SUM(J37:J38)</f>
        <v>405000</v>
      </c>
      <c r="L37" s="612">
        <v>44000</v>
      </c>
      <c r="M37" s="586"/>
      <c r="N37" s="618"/>
      <c r="O37" s="589">
        <v>14000</v>
      </c>
      <c r="P37" s="502">
        <f>K37+L37-M37-N37-O37</f>
        <v>435000</v>
      </c>
      <c r="Q37" s="590" t="s">
        <v>37</v>
      </c>
      <c r="R37" s="621"/>
      <c r="S37" s="582"/>
      <c r="T37" s="611" t="s">
        <v>38</v>
      </c>
      <c r="U37" s="507"/>
      <c r="V37" s="507"/>
      <c r="W37" s="507"/>
      <c r="X37" s="87"/>
      <c r="Y37" s="90" t="s">
        <v>127</v>
      </c>
      <c r="Z37" s="91">
        <v>220000</v>
      </c>
      <c r="AA37" s="106"/>
      <c r="AB37" s="106"/>
    </row>
    <row r="38" spans="1:28" ht="33.75" customHeight="1">
      <c r="A38" s="494"/>
      <c r="B38" s="494"/>
      <c r="C38" s="494"/>
      <c r="D38" s="497"/>
      <c r="E38" s="494"/>
      <c r="F38" s="494"/>
      <c r="G38" s="98" t="s">
        <v>68</v>
      </c>
      <c r="H38" s="107">
        <v>1</v>
      </c>
      <c r="I38" s="69">
        <f t="shared" si="3"/>
        <v>185000</v>
      </c>
      <c r="J38" s="70">
        <f t="shared" si="0"/>
        <v>185000</v>
      </c>
      <c r="K38" s="494"/>
      <c r="L38" s="494"/>
      <c r="M38" s="587"/>
      <c r="N38" s="614"/>
      <c r="O38" s="494"/>
      <c r="P38" s="494"/>
      <c r="Q38" s="494"/>
      <c r="R38" s="548"/>
      <c r="S38" s="494"/>
      <c r="T38" s="494"/>
      <c r="U38" s="494"/>
      <c r="V38" s="494"/>
      <c r="W38" s="494"/>
      <c r="X38" s="87"/>
      <c r="Y38" s="90" t="s">
        <v>128</v>
      </c>
      <c r="Z38" s="91">
        <v>220000</v>
      </c>
      <c r="AA38" s="106"/>
      <c r="AB38" s="106"/>
    </row>
    <row r="39" spans="1:28" ht="33.75" customHeight="1">
      <c r="A39" s="72">
        <v>20</v>
      </c>
      <c r="B39" s="100">
        <v>45474</v>
      </c>
      <c r="C39" s="101" t="s">
        <v>129</v>
      </c>
      <c r="D39" s="108" t="s">
        <v>29</v>
      </c>
      <c r="E39" s="72"/>
      <c r="F39" s="109" t="s">
        <v>96</v>
      </c>
      <c r="G39" s="85" t="s">
        <v>130</v>
      </c>
      <c r="H39" s="102">
        <v>1</v>
      </c>
      <c r="I39" s="45">
        <f t="shared" si="3"/>
        <v>220000</v>
      </c>
      <c r="J39" s="46">
        <f t="shared" si="0"/>
        <v>220000</v>
      </c>
      <c r="K39" s="47">
        <f>SUM(J39)</f>
        <v>220000</v>
      </c>
      <c r="L39" s="72"/>
      <c r="M39" s="104">
        <v>18520</v>
      </c>
      <c r="N39" s="80"/>
      <c r="O39" s="51"/>
      <c r="P39" s="52">
        <f t="shared" ref="P39:P41" si="8">K39+L39-M39-N39-O39</f>
        <v>201480</v>
      </c>
      <c r="Q39" s="53" t="s">
        <v>37</v>
      </c>
      <c r="R39" s="105"/>
      <c r="S39" s="55"/>
      <c r="T39" s="83" t="s">
        <v>38</v>
      </c>
      <c r="U39" s="72"/>
      <c r="V39" s="72"/>
      <c r="W39" s="44"/>
      <c r="X39" s="87"/>
      <c r="Y39" s="90" t="s">
        <v>131</v>
      </c>
      <c r="Z39" s="91">
        <v>220000</v>
      </c>
      <c r="AA39" s="110"/>
      <c r="AB39" s="110"/>
    </row>
    <row r="40" spans="1:28" ht="60" customHeight="1">
      <c r="A40" s="72">
        <v>21</v>
      </c>
      <c r="B40" s="100">
        <v>45474</v>
      </c>
      <c r="C40" s="101">
        <v>1725359076438</v>
      </c>
      <c r="D40" s="111" t="s">
        <v>132</v>
      </c>
      <c r="E40" s="112" t="s">
        <v>133</v>
      </c>
      <c r="F40" s="109" t="s">
        <v>134</v>
      </c>
      <c r="G40" s="85" t="s">
        <v>43</v>
      </c>
      <c r="H40" s="102">
        <v>3</v>
      </c>
      <c r="I40" s="45">
        <f t="shared" si="3"/>
        <v>220000</v>
      </c>
      <c r="J40" s="46">
        <f t="shared" si="0"/>
        <v>660000</v>
      </c>
      <c r="K40" s="47">
        <f>SUM(J40)</f>
        <v>660000</v>
      </c>
      <c r="L40" s="72"/>
      <c r="M40" s="104"/>
      <c r="N40" s="80"/>
      <c r="O40" s="51"/>
      <c r="P40" s="66">
        <f t="shared" si="8"/>
        <v>660000</v>
      </c>
      <c r="Q40" s="53" t="s">
        <v>37</v>
      </c>
      <c r="R40" s="103">
        <v>49002</v>
      </c>
      <c r="S40" s="55" t="s">
        <v>60</v>
      </c>
      <c r="T40" s="83" t="s">
        <v>38</v>
      </c>
      <c r="U40" s="72"/>
      <c r="V40" s="72"/>
      <c r="W40" s="44"/>
      <c r="X40" s="87"/>
      <c r="Y40" s="90" t="s">
        <v>122</v>
      </c>
      <c r="Z40" s="91">
        <v>80000</v>
      </c>
      <c r="AA40" s="110"/>
      <c r="AB40" s="110"/>
    </row>
    <row r="41" spans="1:28" ht="30.75" customHeight="1">
      <c r="A41" s="612">
        <v>22</v>
      </c>
      <c r="B41" s="519">
        <v>45474</v>
      </c>
      <c r="C41" s="507">
        <v>1727433768688</v>
      </c>
      <c r="D41" s="619" t="s">
        <v>135</v>
      </c>
      <c r="E41" s="604" t="s">
        <v>136</v>
      </c>
      <c r="F41" s="620" t="s">
        <v>137</v>
      </c>
      <c r="G41" s="85" t="s">
        <v>36</v>
      </c>
      <c r="H41" s="102">
        <v>1</v>
      </c>
      <c r="I41" s="45">
        <f t="shared" si="3"/>
        <v>220000</v>
      </c>
      <c r="J41" s="46">
        <f t="shared" si="0"/>
        <v>220000</v>
      </c>
      <c r="K41" s="515">
        <f>SUM(J41:J43)</f>
        <v>305000</v>
      </c>
      <c r="L41" s="507"/>
      <c r="M41" s="586"/>
      <c r="N41" s="618"/>
      <c r="O41" s="589"/>
      <c r="P41" s="502">
        <f t="shared" si="8"/>
        <v>305000</v>
      </c>
      <c r="Q41" s="590" t="s">
        <v>37</v>
      </c>
      <c r="R41" s="612">
        <v>40001</v>
      </c>
      <c r="S41" s="582" t="s">
        <v>60</v>
      </c>
      <c r="T41" s="611" t="s">
        <v>38</v>
      </c>
      <c r="U41" s="507"/>
      <c r="V41" s="507"/>
      <c r="W41" s="507"/>
      <c r="X41" s="87"/>
      <c r="Y41" s="90" t="s">
        <v>138</v>
      </c>
      <c r="Z41" s="73">
        <v>45000</v>
      </c>
      <c r="AA41" s="92"/>
      <c r="AB41" s="92"/>
    </row>
    <row r="42" spans="1:28" ht="30.75" customHeight="1">
      <c r="A42" s="493"/>
      <c r="B42" s="493"/>
      <c r="C42" s="493"/>
      <c r="D42" s="493"/>
      <c r="E42" s="493"/>
      <c r="F42" s="493"/>
      <c r="G42" s="98" t="s">
        <v>139</v>
      </c>
      <c r="H42" s="107">
        <v>1</v>
      </c>
      <c r="I42" s="69">
        <f t="shared" si="3"/>
        <v>45000</v>
      </c>
      <c r="J42" s="70">
        <f t="shared" si="0"/>
        <v>45000</v>
      </c>
      <c r="K42" s="493"/>
      <c r="L42" s="493"/>
      <c r="M42" s="504"/>
      <c r="N42" s="490"/>
      <c r="O42" s="493"/>
      <c r="P42" s="493"/>
      <c r="Q42" s="493"/>
      <c r="R42" s="493"/>
      <c r="S42" s="493"/>
      <c r="T42" s="493"/>
      <c r="U42" s="493"/>
      <c r="V42" s="493"/>
      <c r="W42" s="493"/>
      <c r="X42" s="87"/>
      <c r="Y42" s="72" t="s">
        <v>140</v>
      </c>
      <c r="Z42" s="73">
        <v>45000</v>
      </c>
      <c r="AA42" s="106"/>
      <c r="AB42" s="106"/>
    </row>
    <row r="43" spans="1:28" ht="30.75" customHeight="1">
      <c r="A43" s="494"/>
      <c r="B43" s="494"/>
      <c r="C43" s="494"/>
      <c r="D43" s="494"/>
      <c r="E43" s="494"/>
      <c r="F43" s="494"/>
      <c r="G43" s="98" t="s">
        <v>141</v>
      </c>
      <c r="H43" s="107">
        <v>1</v>
      </c>
      <c r="I43" s="69">
        <f t="shared" si="3"/>
        <v>40000</v>
      </c>
      <c r="J43" s="70">
        <f t="shared" si="0"/>
        <v>40000</v>
      </c>
      <c r="K43" s="494"/>
      <c r="L43" s="494"/>
      <c r="M43" s="587"/>
      <c r="N43" s="614"/>
      <c r="O43" s="494"/>
      <c r="P43" s="494"/>
      <c r="Q43" s="494"/>
      <c r="R43" s="494"/>
      <c r="S43" s="494"/>
      <c r="T43" s="494"/>
      <c r="U43" s="494"/>
      <c r="V43" s="494"/>
      <c r="W43" s="494"/>
      <c r="X43" s="87"/>
      <c r="Y43" s="72" t="s">
        <v>142</v>
      </c>
      <c r="Z43" s="73">
        <v>165000</v>
      </c>
      <c r="AA43" s="106"/>
      <c r="AB43" s="106"/>
    </row>
    <row r="44" spans="1:28" ht="33.75" customHeight="1">
      <c r="A44" s="103">
        <v>23</v>
      </c>
      <c r="B44" s="100">
        <v>45474</v>
      </c>
      <c r="C44" s="72">
        <v>1725614371537</v>
      </c>
      <c r="D44" s="111" t="s">
        <v>143</v>
      </c>
      <c r="E44" s="112" t="s">
        <v>144</v>
      </c>
      <c r="F44" s="113" t="s">
        <v>145</v>
      </c>
      <c r="G44" s="85" t="s">
        <v>36</v>
      </c>
      <c r="H44" s="86">
        <v>10</v>
      </c>
      <c r="I44" s="45">
        <f t="shared" si="3"/>
        <v>220000</v>
      </c>
      <c r="J44" s="46">
        <f t="shared" si="0"/>
        <v>2200000</v>
      </c>
      <c r="K44" s="47">
        <f t="shared" ref="K44:K47" si="9">SUM(J44)</f>
        <v>2200000</v>
      </c>
      <c r="L44" s="72"/>
      <c r="M44" s="104"/>
      <c r="N44" s="80"/>
      <c r="O44" s="51"/>
      <c r="P44" s="66">
        <f t="shared" ref="P44:P48" si="10">K44+L44-M44-N44-O44</f>
        <v>2200000</v>
      </c>
      <c r="Q44" s="53" t="s">
        <v>37</v>
      </c>
      <c r="R44" s="103">
        <v>78004</v>
      </c>
      <c r="S44" s="55" t="s">
        <v>60</v>
      </c>
      <c r="T44" s="83" t="s">
        <v>38</v>
      </c>
      <c r="U44" s="72"/>
      <c r="V44" s="72"/>
      <c r="W44" s="44" t="s">
        <v>146</v>
      </c>
      <c r="X44" s="87"/>
      <c r="Y44" s="72" t="s">
        <v>147</v>
      </c>
      <c r="Z44" s="73">
        <v>160000</v>
      </c>
      <c r="AA44" s="106"/>
      <c r="AB44" s="106"/>
    </row>
    <row r="45" spans="1:28" ht="30.75" customHeight="1">
      <c r="A45" s="114">
        <v>24</v>
      </c>
      <c r="B45" s="115">
        <v>45474</v>
      </c>
      <c r="C45" s="116">
        <v>1742994090431</v>
      </c>
      <c r="D45" s="21" t="s">
        <v>148</v>
      </c>
      <c r="E45" s="117" t="s">
        <v>149</v>
      </c>
      <c r="F45" s="118" t="s">
        <v>150</v>
      </c>
      <c r="G45" s="119" t="s">
        <v>36</v>
      </c>
      <c r="H45" s="120">
        <v>15</v>
      </c>
      <c r="I45" s="25"/>
      <c r="J45" s="26">
        <f t="shared" si="0"/>
        <v>0</v>
      </c>
      <c r="K45" s="27">
        <f t="shared" si="9"/>
        <v>0</v>
      </c>
      <c r="L45" s="121"/>
      <c r="M45" s="122"/>
      <c r="N45" s="122"/>
      <c r="O45" s="29"/>
      <c r="P45" s="30">
        <f t="shared" si="10"/>
        <v>0</v>
      </c>
      <c r="Q45" s="31"/>
      <c r="R45" s="114">
        <v>106399</v>
      </c>
      <c r="S45" s="31" t="s">
        <v>60</v>
      </c>
      <c r="T45" s="33"/>
      <c r="U45" s="116"/>
      <c r="V45" s="116"/>
      <c r="W45" s="123" t="s">
        <v>32</v>
      </c>
      <c r="X45" s="87"/>
      <c r="Y45" s="72" t="s">
        <v>151</v>
      </c>
      <c r="Z45" s="73">
        <v>220000</v>
      </c>
      <c r="AA45" s="106"/>
      <c r="AB45" s="106"/>
    </row>
    <row r="46" spans="1:28" ht="30.75" customHeight="1">
      <c r="A46" s="103">
        <v>25</v>
      </c>
      <c r="B46" s="100">
        <v>45474</v>
      </c>
      <c r="C46" s="124" t="s">
        <v>152</v>
      </c>
      <c r="D46" s="41" t="s">
        <v>153</v>
      </c>
      <c r="E46" s="112" t="s">
        <v>154</v>
      </c>
      <c r="F46" s="125" t="s">
        <v>30</v>
      </c>
      <c r="G46" s="85" t="s">
        <v>82</v>
      </c>
      <c r="H46" s="102">
        <v>1</v>
      </c>
      <c r="I46" s="45">
        <f t="shared" ref="I46:I60" si="11">VLOOKUP(G46,$Y$4:$Z$56,2,0)</f>
        <v>45000</v>
      </c>
      <c r="J46" s="46">
        <f t="shared" si="0"/>
        <v>45000</v>
      </c>
      <c r="K46" s="47">
        <f t="shared" si="9"/>
        <v>45000</v>
      </c>
      <c r="L46" s="126"/>
      <c r="M46" s="49">
        <v>3640</v>
      </c>
      <c r="N46" s="50"/>
      <c r="O46" s="51"/>
      <c r="P46" s="52">
        <f t="shared" si="10"/>
        <v>41360</v>
      </c>
      <c r="Q46" s="53" t="s">
        <v>37</v>
      </c>
      <c r="R46" s="103"/>
      <c r="S46" s="55"/>
      <c r="T46" s="83" t="s">
        <v>38</v>
      </c>
      <c r="U46" s="72"/>
      <c r="V46" s="72"/>
      <c r="W46" s="44"/>
      <c r="X46" s="87"/>
      <c r="Y46" s="72" t="s">
        <v>155</v>
      </c>
      <c r="Z46" s="73">
        <v>160000</v>
      </c>
      <c r="AA46" s="106"/>
      <c r="AB46" s="106"/>
    </row>
    <row r="47" spans="1:28" ht="33" customHeight="1">
      <c r="A47" s="103">
        <v>26</v>
      </c>
      <c r="B47" s="100">
        <v>45474</v>
      </c>
      <c r="C47" s="127" t="s">
        <v>156</v>
      </c>
      <c r="D47" s="41" t="s">
        <v>153</v>
      </c>
      <c r="E47" s="112" t="s">
        <v>157</v>
      </c>
      <c r="F47" s="128" t="s">
        <v>158</v>
      </c>
      <c r="G47" s="85" t="s">
        <v>36</v>
      </c>
      <c r="H47" s="102">
        <v>1</v>
      </c>
      <c r="I47" s="45">
        <f t="shared" si="11"/>
        <v>220000</v>
      </c>
      <c r="J47" s="46">
        <f t="shared" si="0"/>
        <v>220000</v>
      </c>
      <c r="K47" s="47">
        <f t="shared" si="9"/>
        <v>220000</v>
      </c>
      <c r="L47" s="103"/>
      <c r="M47" s="49">
        <v>14708</v>
      </c>
      <c r="N47" s="50"/>
      <c r="O47" s="51"/>
      <c r="P47" s="52">
        <f t="shared" si="10"/>
        <v>205292</v>
      </c>
      <c r="Q47" s="53" t="s">
        <v>37</v>
      </c>
      <c r="R47" s="103"/>
      <c r="S47" s="55"/>
      <c r="T47" s="83" t="s">
        <v>38</v>
      </c>
      <c r="U47" s="72"/>
      <c r="V47" s="72"/>
      <c r="W47" s="44"/>
      <c r="X47" s="87"/>
      <c r="Y47" s="72" t="s">
        <v>159</v>
      </c>
      <c r="Z47" s="73">
        <v>110000</v>
      </c>
      <c r="AA47" s="106"/>
      <c r="AB47" s="106"/>
    </row>
    <row r="48" spans="1:28" ht="30.75" customHeight="1">
      <c r="A48" s="612">
        <v>27</v>
      </c>
      <c r="B48" s="519">
        <v>45474</v>
      </c>
      <c r="C48" s="507" t="s">
        <v>160</v>
      </c>
      <c r="D48" s="624" t="s">
        <v>153</v>
      </c>
      <c r="E48" s="616" t="s">
        <v>161</v>
      </c>
      <c r="F48" s="619" t="s">
        <v>162</v>
      </c>
      <c r="G48" s="85" t="s">
        <v>36</v>
      </c>
      <c r="H48" s="102">
        <v>1</v>
      </c>
      <c r="I48" s="45">
        <f t="shared" si="11"/>
        <v>220000</v>
      </c>
      <c r="J48" s="46">
        <f t="shared" si="0"/>
        <v>220000</v>
      </c>
      <c r="K48" s="515">
        <f>SUM(J48:J49)</f>
        <v>440000</v>
      </c>
      <c r="L48" s="612"/>
      <c r="M48" s="631">
        <v>27724</v>
      </c>
      <c r="N48" s="588"/>
      <c r="O48" s="589"/>
      <c r="P48" s="508">
        <f t="shared" si="10"/>
        <v>412276</v>
      </c>
      <c r="Q48" s="590" t="s">
        <v>37</v>
      </c>
      <c r="R48" s="612"/>
      <c r="S48" s="582"/>
      <c r="T48" s="611" t="s">
        <v>38</v>
      </c>
      <c r="U48" s="507"/>
      <c r="V48" s="507"/>
      <c r="W48" s="507"/>
      <c r="X48" s="87"/>
      <c r="Y48" s="72" t="s">
        <v>163</v>
      </c>
      <c r="Z48" s="73">
        <v>220000</v>
      </c>
      <c r="AA48" s="106"/>
      <c r="AB48" s="106"/>
    </row>
    <row r="49" spans="1:28" ht="30.75" customHeight="1">
      <c r="A49" s="494"/>
      <c r="B49" s="494"/>
      <c r="C49" s="494"/>
      <c r="D49" s="494"/>
      <c r="E49" s="494"/>
      <c r="F49" s="494"/>
      <c r="G49" s="85" t="s">
        <v>66</v>
      </c>
      <c r="H49" s="102">
        <v>1</v>
      </c>
      <c r="I49" s="45">
        <f t="shared" si="11"/>
        <v>220000</v>
      </c>
      <c r="J49" s="46">
        <f t="shared" si="0"/>
        <v>220000</v>
      </c>
      <c r="K49" s="494"/>
      <c r="L49" s="494"/>
      <c r="M49" s="494"/>
      <c r="N49" s="494"/>
      <c r="O49" s="494"/>
      <c r="P49" s="494"/>
      <c r="Q49" s="494"/>
      <c r="R49" s="494"/>
      <c r="S49" s="494"/>
      <c r="T49" s="494"/>
      <c r="U49" s="494"/>
      <c r="V49" s="494"/>
      <c r="W49" s="494"/>
      <c r="X49" s="87"/>
      <c r="Y49" s="72" t="s">
        <v>164</v>
      </c>
      <c r="Z49" s="73">
        <v>95000</v>
      </c>
      <c r="AA49" s="92"/>
      <c r="AB49" s="92"/>
    </row>
    <row r="50" spans="1:28" ht="30.75" customHeight="1">
      <c r="A50" s="103">
        <v>28</v>
      </c>
      <c r="B50" s="100">
        <v>45474</v>
      </c>
      <c r="C50" s="72" t="s">
        <v>165</v>
      </c>
      <c r="D50" s="41" t="s">
        <v>153</v>
      </c>
      <c r="E50" s="112" t="s">
        <v>166</v>
      </c>
      <c r="F50" s="128" t="s">
        <v>35</v>
      </c>
      <c r="G50" s="85" t="s">
        <v>36</v>
      </c>
      <c r="H50" s="86">
        <v>2</v>
      </c>
      <c r="I50" s="45">
        <f t="shared" si="11"/>
        <v>220000</v>
      </c>
      <c r="J50" s="46">
        <f t="shared" si="0"/>
        <v>440000</v>
      </c>
      <c r="K50" s="47">
        <f t="shared" ref="K50:K52" si="12">SUM(J50)</f>
        <v>440000</v>
      </c>
      <c r="L50" s="103"/>
      <c r="M50" s="49">
        <v>26480</v>
      </c>
      <c r="N50" s="50"/>
      <c r="O50" s="51"/>
      <c r="P50" s="52">
        <f t="shared" ref="P50:P53" si="13">K50+L50-M50-N50-O50</f>
        <v>413520</v>
      </c>
      <c r="Q50" s="53" t="s">
        <v>37</v>
      </c>
      <c r="R50" s="103"/>
      <c r="S50" s="55"/>
      <c r="T50" s="83" t="s">
        <v>38</v>
      </c>
      <c r="U50" s="72"/>
      <c r="V50" s="72"/>
      <c r="W50" s="72"/>
      <c r="X50" s="87"/>
      <c r="Y50" s="72" t="s">
        <v>167</v>
      </c>
      <c r="Z50" s="73">
        <v>75000</v>
      </c>
      <c r="AA50" s="92"/>
      <c r="AB50" s="92"/>
    </row>
    <row r="51" spans="1:28" ht="30.75" customHeight="1">
      <c r="A51" s="103">
        <v>29</v>
      </c>
      <c r="B51" s="100">
        <v>45475</v>
      </c>
      <c r="C51" s="72" t="s">
        <v>168</v>
      </c>
      <c r="D51" s="41" t="s">
        <v>29</v>
      </c>
      <c r="E51" s="72"/>
      <c r="F51" s="128" t="s">
        <v>73</v>
      </c>
      <c r="G51" s="85" t="s">
        <v>66</v>
      </c>
      <c r="H51" s="86">
        <v>1</v>
      </c>
      <c r="I51" s="45">
        <f t="shared" si="11"/>
        <v>220000</v>
      </c>
      <c r="J51" s="46">
        <f t="shared" si="0"/>
        <v>220000</v>
      </c>
      <c r="K51" s="47">
        <f t="shared" si="12"/>
        <v>220000</v>
      </c>
      <c r="L51" s="103"/>
      <c r="M51" s="49">
        <v>22620</v>
      </c>
      <c r="N51" s="50"/>
      <c r="O51" s="51"/>
      <c r="P51" s="52">
        <f t="shared" si="13"/>
        <v>197380</v>
      </c>
      <c r="Q51" s="53" t="s">
        <v>37</v>
      </c>
      <c r="R51" s="103"/>
      <c r="S51" s="55"/>
      <c r="T51" s="83" t="s">
        <v>38</v>
      </c>
      <c r="U51" s="72"/>
      <c r="V51" s="72"/>
      <c r="W51" s="129"/>
      <c r="X51" s="87"/>
      <c r="Y51" s="72" t="s">
        <v>31</v>
      </c>
      <c r="Z51" s="73">
        <v>599000</v>
      </c>
      <c r="AA51" s="92"/>
      <c r="AB51" s="92"/>
    </row>
    <row r="52" spans="1:28" ht="30.75" customHeight="1">
      <c r="A52" s="103">
        <v>30</v>
      </c>
      <c r="B52" s="100">
        <v>45475</v>
      </c>
      <c r="C52" s="72">
        <v>1732078873645</v>
      </c>
      <c r="D52" s="111" t="s">
        <v>169</v>
      </c>
      <c r="E52" s="112" t="s">
        <v>170</v>
      </c>
      <c r="F52" s="130" t="s">
        <v>171</v>
      </c>
      <c r="G52" s="85" t="s">
        <v>36</v>
      </c>
      <c r="H52" s="102">
        <v>10</v>
      </c>
      <c r="I52" s="45">
        <f t="shared" si="11"/>
        <v>220000</v>
      </c>
      <c r="J52" s="46">
        <f t="shared" si="0"/>
        <v>2200000</v>
      </c>
      <c r="K52" s="47">
        <f t="shared" si="12"/>
        <v>2200000</v>
      </c>
      <c r="L52" s="103"/>
      <c r="M52" s="49"/>
      <c r="N52" s="50"/>
      <c r="O52" s="51"/>
      <c r="P52" s="66">
        <f t="shared" si="13"/>
        <v>2200000</v>
      </c>
      <c r="Q52" s="53" t="s">
        <v>37</v>
      </c>
      <c r="R52" s="103">
        <v>78004</v>
      </c>
      <c r="S52" s="55" t="s">
        <v>60</v>
      </c>
      <c r="T52" s="83" t="s">
        <v>38</v>
      </c>
      <c r="U52" s="72"/>
      <c r="V52" s="72"/>
      <c r="W52" s="72"/>
      <c r="X52" s="87"/>
      <c r="Y52" s="72" t="s">
        <v>172</v>
      </c>
      <c r="Z52" s="131">
        <v>200000</v>
      </c>
      <c r="AA52" s="92"/>
      <c r="AB52" s="92"/>
    </row>
    <row r="53" spans="1:28" ht="30.75" customHeight="1">
      <c r="A53" s="612">
        <v>31</v>
      </c>
      <c r="B53" s="519">
        <v>45475</v>
      </c>
      <c r="C53" s="507">
        <v>1732160699992</v>
      </c>
      <c r="D53" s="619" t="s">
        <v>173</v>
      </c>
      <c r="E53" s="604" t="s">
        <v>174</v>
      </c>
      <c r="F53" s="632" t="s">
        <v>175</v>
      </c>
      <c r="G53" s="85" t="s">
        <v>36</v>
      </c>
      <c r="H53" s="86">
        <v>3</v>
      </c>
      <c r="I53" s="45">
        <f t="shared" si="11"/>
        <v>220000</v>
      </c>
      <c r="J53" s="46">
        <f t="shared" si="0"/>
        <v>660000</v>
      </c>
      <c r="K53" s="515">
        <f>SUM(J53:J54)</f>
        <v>1100000</v>
      </c>
      <c r="L53" s="612"/>
      <c r="M53" s="631"/>
      <c r="N53" s="588"/>
      <c r="O53" s="589"/>
      <c r="P53" s="502">
        <f t="shared" si="13"/>
        <v>1100000</v>
      </c>
      <c r="Q53" s="590" t="s">
        <v>37</v>
      </c>
      <c r="R53" s="612">
        <v>55002</v>
      </c>
      <c r="S53" s="582" t="s">
        <v>60</v>
      </c>
      <c r="T53" s="611" t="s">
        <v>38</v>
      </c>
      <c r="U53" s="507"/>
      <c r="V53" s="507"/>
      <c r="W53" s="507"/>
      <c r="X53" s="4"/>
      <c r="Y53" s="72" t="s">
        <v>176</v>
      </c>
      <c r="Z53" s="73">
        <v>220000</v>
      </c>
      <c r="AA53" s="92"/>
      <c r="AB53" s="92"/>
    </row>
    <row r="54" spans="1:28" ht="30.75" customHeight="1">
      <c r="A54" s="494"/>
      <c r="B54" s="494"/>
      <c r="C54" s="494"/>
      <c r="D54" s="494"/>
      <c r="E54" s="494"/>
      <c r="F54" s="494"/>
      <c r="G54" s="132" t="s">
        <v>130</v>
      </c>
      <c r="H54" s="133">
        <v>2</v>
      </c>
      <c r="I54" s="45">
        <f t="shared" si="11"/>
        <v>220000</v>
      </c>
      <c r="J54" s="46">
        <f t="shared" si="0"/>
        <v>440000</v>
      </c>
      <c r="K54" s="494"/>
      <c r="L54" s="494"/>
      <c r="M54" s="494"/>
      <c r="N54" s="494"/>
      <c r="O54" s="494"/>
      <c r="P54" s="494"/>
      <c r="Q54" s="494"/>
      <c r="R54" s="494"/>
      <c r="S54" s="494"/>
      <c r="T54" s="494"/>
      <c r="U54" s="494"/>
      <c r="V54" s="494"/>
      <c r="W54" s="494"/>
      <c r="X54" s="134"/>
      <c r="Y54" s="72" t="s">
        <v>177</v>
      </c>
      <c r="Z54" s="73">
        <v>50000</v>
      </c>
      <c r="AA54" s="135"/>
      <c r="AB54" s="135"/>
    </row>
    <row r="55" spans="1:28" ht="33" customHeight="1">
      <c r="A55" s="509">
        <v>32</v>
      </c>
      <c r="B55" s="510">
        <v>45476</v>
      </c>
      <c r="C55" s="511">
        <v>1742691407298</v>
      </c>
      <c r="D55" s="630" t="s">
        <v>178</v>
      </c>
      <c r="E55" s="522" t="s">
        <v>179</v>
      </c>
      <c r="F55" s="630" t="s">
        <v>180</v>
      </c>
      <c r="G55" s="85" t="s">
        <v>43</v>
      </c>
      <c r="H55" s="86">
        <v>1</v>
      </c>
      <c r="I55" s="45">
        <f t="shared" si="11"/>
        <v>220000</v>
      </c>
      <c r="J55" s="46">
        <f t="shared" si="0"/>
        <v>220000</v>
      </c>
      <c r="K55" s="515">
        <f>SUM(J55:J57)</f>
        <v>520000</v>
      </c>
      <c r="L55" s="509"/>
      <c r="M55" s="625"/>
      <c r="N55" s="626"/>
      <c r="O55" s="627"/>
      <c r="P55" s="502">
        <f>K55+L55-M55-N55-O55</f>
        <v>520000</v>
      </c>
      <c r="Q55" s="628" t="s">
        <v>37</v>
      </c>
      <c r="R55" s="629">
        <v>39001</v>
      </c>
      <c r="S55" s="633" t="s">
        <v>60</v>
      </c>
      <c r="T55" s="634" t="s">
        <v>38</v>
      </c>
      <c r="U55" s="511"/>
      <c r="V55" s="511"/>
      <c r="W55" s="511"/>
      <c r="X55" s="4"/>
      <c r="Y55" s="138" t="s">
        <v>181</v>
      </c>
      <c r="Z55" s="139">
        <v>1950000</v>
      </c>
      <c r="AA55" s="92"/>
      <c r="AB55" s="92"/>
    </row>
    <row r="56" spans="1:28" ht="28.5" customHeight="1">
      <c r="A56" s="493"/>
      <c r="B56" s="493"/>
      <c r="C56" s="493"/>
      <c r="D56" s="493"/>
      <c r="E56" s="493"/>
      <c r="F56" s="493"/>
      <c r="G56" s="85" t="s">
        <v>45</v>
      </c>
      <c r="H56" s="86">
        <v>1</v>
      </c>
      <c r="I56" s="45">
        <f t="shared" si="11"/>
        <v>80000</v>
      </c>
      <c r="J56" s="46">
        <f t="shared" si="0"/>
        <v>80000</v>
      </c>
      <c r="K56" s="493"/>
      <c r="L56" s="493"/>
      <c r="M56" s="493"/>
      <c r="N56" s="493"/>
      <c r="O56" s="493"/>
      <c r="P56" s="493"/>
      <c r="Q56" s="504"/>
      <c r="R56" s="493"/>
      <c r="S56" s="493"/>
      <c r="T56" s="504"/>
      <c r="U56" s="493"/>
      <c r="V56" s="493"/>
      <c r="W56" s="493"/>
      <c r="X56" s="4"/>
      <c r="Y56" s="72"/>
      <c r="Z56" s="73"/>
      <c r="AA56" s="92"/>
      <c r="AB56" s="92"/>
    </row>
    <row r="57" spans="1:28" ht="30.75" customHeight="1">
      <c r="A57" s="494"/>
      <c r="B57" s="494"/>
      <c r="C57" s="494"/>
      <c r="D57" s="494"/>
      <c r="E57" s="494"/>
      <c r="F57" s="494"/>
      <c r="G57" s="85" t="s">
        <v>100</v>
      </c>
      <c r="H57" s="86">
        <v>1</v>
      </c>
      <c r="I57" s="45">
        <f t="shared" si="11"/>
        <v>220000</v>
      </c>
      <c r="J57" s="46">
        <f t="shared" si="0"/>
        <v>220000</v>
      </c>
      <c r="K57" s="494"/>
      <c r="L57" s="494"/>
      <c r="M57" s="499"/>
      <c r="N57" s="499"/>
      <c r="O57" s="499"/>
      <c r="P57" s="494"/>
      <c r="Q57" s="505"/>
      <c r="R57" s="494"/>
      <c r="S57" s="499"/>
      <c r="T57" s="505"/>
      <c r="U57" s="494"/>
      <c r="V57" s="494"/>
      <c r="W57" s="494"/>
      <c r="X57" s="4"/>
      <c r="Y57" s="134"/>
      <c r="Z57" s="92"/>
      <c r="AA57" s="92"/>
      <c r="AB57" s="92"/>
    </row>
    <row r="58" spans="1:28" ht="69" customHeight="1">
      <c r="A58" s="103">
        <v>33</v>
      </c>
      <c r="B58" s="100">
        <v>45476</v>
      </c>
      <c r="C58" s="127">
        <v>1742763061457</v>
      </c>
      <c r="D58" s="140" t="s">
        <v>182</v>
      </c>
      <c r="E58" s="112" t="s">
        <v>183</v>
      </c>
      <c r="F58" s="141" t="s">
        <v>184</v>
      </c>
      <c r="G58" s="142" t="s">
        <v>130</v>
      </c>
      <c r="H58" s="143">
        <v>3</v>
      </c>
      <c r="I58" s="45">
        <f t="shared" si="11"/>
        <v>220000</v>
      </c>
      <c r="J58" s="46">
        <f t="shared" si="0"/>
        <v>660000</v>
      </c>
      <c r="K58" s="47">
        <f>SUM(J58)</f>
        <v>660000</v>
      </c>
      <c r="L58" s="103"/>
      <c r="M58" s="144"/>
      <c r="N58" s="145"/>
      <c r="O58" s="146"/>
      <c r="P58" s="66">
        <f t="shared" ref="P58:P59" si="14">K58+L58-M58-N58-O58</f>
        <v>660000</v>
      </c>
      <c r="Q58" s="147" t="s">
        <v>37</v>
      </c>
      <c r="R58" s="148">
        <v>58002</v>
      </c>
      <c r="S58" s="149" t="s">
        <v>60</v>
      </c>
      <c r="T58" s="150" t="s">
        <v>38</v>
      </c>
      <c r="U58" s="72" t="s">
        <v>130</v>
      </c>
      <c r="V58" s="72">
        <v>2</v>
      </c>
      <c r="W58" s="130" t="s">
        <v>185</v>
      </c>
      <c r="X58" s="4"/>
      <c r="Y58" s="134"/>
      <c r="Z58" s="92"/>
      <c r="AA58" s="92"/>
      <c r="AB58" s="92"/>
    </row>
    <row r="59" spans="1:28" ht="31.5" customHeight="1">
      <c r="A59" s="612">
        <v>34</v>
      </c>
      <c r="B59" s="519">
        <v>45476</v>
      </c>
      <c r="C59" s="507">
        <v>1742862890930</v>
      </c>
      <c r="D59" s="518" t="s">
        <v>186</v>
      </c>
      <c r="E59" s="513" t="s">
        <v>187</v>
      </c>
      <c r="F59" s="514" t="s">
        <v>188</v>
      </c>
      <c r="G59" s="142" t="s">
        <v>43</v>
      </c>
      <c r="H59" s="143">
        <v>2</v>
      </c>
      <c r="I59" s="45">
        <f t="shared" si="11"/>
        <v>220000</v>
      </c>
      <c r="J59" s="46">
        <f t="shared" si="0"/>
        <v>440000</v>
      </c>
      <c r="K59" s="515">
        <f>SUM(J59:J60)</f>
        <v>600000</v>
      </c>
      <c r="L59" s="495"/>
      <c r="M59" s="498"/>
      <c r="N59" s="500"/>
      <c r="O59" s="501"/>
      <c r="P59" s="502">
        <f t="shared" si="14"/>
        <v>600000</v>
      </c>
      <c r="Q59" s="503" t="s">
        <v>37</v>
      </c>
      <c r="R59" s="506">
        <v>46002</v>
      </c>
      <c r="S59" s="489" t="s">
        <v>60</v>
      </c>
      <c r="T59" s="492" t="s">
        <v>38</v>
      </c>
      <c r="U59" s="507"/>
      <c r="V59" s="507"/>
      <c r="W59" s="507"/>
      <c r="X59" s="4"/>
      <c r="Y59" s="134"/>
      <c r="Z59" s="92"/>
      <c r="AA59" s="92"/>
      <c r="AB59" s="92"/>
    </row>
    <row r="60" spans="1:28" ht="31.5" customHeight="1">
      <c r="A60" s="494"/>
      <c r="B60" s="494"/>
      <c r="C60" s="494"/>
      <c r="D60" s="497"/>
      <c r="E60" s="497"/>
      <c r="F60" s="497"/>
      <c r="G60" s="142" t="s">
        <v>45</v>
      </c>
      <c r="H60" s="143">
        <v>2</v>
      </c>
      <c r="I60" s="45">
        <f t="shared" si="11"/>
        <v>80000</v>
      </c>
      <c r="J60" s="46">
        <f t="shared" si="0"/>
        <v>160000</v>
      </c>
      <c r="K60" s="494"/>
      <c r="L60" s="497"/>
      <c r="M60" s="499"/>
      <c r="N60" s="499"/>
      <c r="O60" s="499"/>
      <c r="P60" s="494"/>
      <c r="Q60" s="505"/>
      <c r="R60" s="493"/>
      <c r="S60" s="491"/>
      <c r="T60" s="494"/>
      <c r="U60" s="494"/>
      <c r="V60" s="494"/>
      <c r="W60" s="494"/>
      <c r="X60" s="4"/>
      <c r="Y60" s="134"/>
      <c r="Z60" s="92"/>
      <c r="AA60" s="92"/>
      <c r="AB60" s="92"/>
    </row>
    <row r="61" spans="1:28" ht="31.5" customHeight="1">
      <c r="A61" s="509">
        <v>35</v>
      </c>
      <c r="B61" s="519">
        <v>45476</v>
      </c>
      <c r="C61" s="511">
        <v>1742930885405</v>
      </c>
      <c r="D61" s="518" t="s">
        <v>189</v>
      </c>
      <c r="E61" s="513" t="s">
        <v>190</v>
      </c>
      <c r="F61" s="514" t="s">
        <v>191</v>
      </c>
      <c r="G61" s="657"/>
      <c r="H61" s="651"/>
      <c r="I61" s="653"/>
      <c r="J61" s="654"/>
      <c r="K61" s="515"/>
      <c r="L61" s="495"/>
      <c r="M61" s="498"/>
      <c r="N61" s="500"/>
      <c r="O61" s="501"/>
      <c r="P61" s="502">
        <f>K61+L61-M61-N61-O61</f>
        <v>0</v>
      </c>
      <c r="Q61" s="503"/>
      <c r="R61" s="506">
        <v>43200</v>
      </c>
      <c r="S61" s="489" t="s">
        <v>60</v>
      </c>
      <c r="T61" s="492" t="s">
        <v>38</v>
      </c>
      <c r="U61" s="72" t="s">
        <v>66</v>
      </c>
      <c r="V61" s="72">
        <v>1</v>
      </c>
      <c r="W61" s="659" t="s">
        <v>192</v>
      </c>
      <c r="X61" s="4"/>
      <c r="Y61" s="134"/>
      <c r="Z61" s="92"/>
      <c r="AA61" s="92"/>
      <c r="AB61" s="92"/>
    </row>
    <row r="62" spans="1:28" ht="31.5" customHeight="1">
      <c r="A62" s="493"/>
      <c r="B62" s="493"/>
      <c r="C62" s="493"/>
      <c r="D62" s="496"/>
      <c r="E62" s="496"/>
      <c r="F62" s="496"/>
      <c r="G62" s="652"/>
      <c r="H62" s="652"/>
      <c r="I62" s="652"/>
      <c r="J62" s="655"/>
      <c r="K62" s="493"/>
      <c r="L62" s="496"/>
      <c r="M62" s="493"/>
      <c r="N62" s="493"/>
      <c r="O62" s="493"/>
      <c r="P62" s="493"/>
      <c r="Q62" s="504"/>
      <c r="R62" s="493"/>
      <c r="S62" s="490"/>
      <c r="T62" s="493"/>
      <c r="U62" s="72" t="s">
        <v>36</v>
      </c>
      <c r="V62" s="72">
        <v>1</v>
      </c>
      <c r="W62" s="493"/>
      <c r="X62" s="4"/>
      <c r="Y62" s="134"/>
      <c r="Z62" s="92"/>
      <c r="AA62" s="92"/>
      <c r="AB62" s="92"/>
    </row>
    <row r="63" spans="1:28" ht="31.5" customHeight="1">
      <c r="A63" s="494"/>
      <c r="B63" s="494"/>
      <c r="C63" s="494"/>
      <c r="D63" s="497"/>
      <c r="E63" s="497"/>
      <c r="F63" s="497"/>
      <c r="G63" s="532"/>
      <c r="H63" s="532"/>
      <c r="I63" s="532"/>
      <c r="J63" s="656"/>
      <c r="K63" s="494"/>
      <c r="L63" s="497"/>
      <c r="M63" s="499"/>
      <c r="N63" s="499"/>
      <c r="O63" s="499"/>
      <c r="P63" s="494"/>
      <c r="Q63" s="505"/>
      <c r="R63" s="493"/>
      <c r="S63" s="491"/>
      <c r="T63" s="494"/>
      <c r="U63" s="72" t="s">
        <v>82</v>
      </c>
      <c r="V63" s="72">
        <v>1</v>
      </c>
      <c r="W63" s="494"/>
      <c r="X63" s="4"/>
      <c r="Y63" s="134"/>
      <c r="Z63" s="92"/>
      <c r="AA63" s="92"/>
      <c r="AB63" s="92"/>
    </row>
    <row r="64" spans="1:28" ht="31.5" customHeight="1">
      <c r="A64" s="509">
        <v>36</v>
      </c>
      <c r="B64" s="519">
        <v>45476</v>
      </c>
      <c r="C64" s="511">
        <v>1743146763846</v>
      </c>
      <c r="D64" s="660" t="s">
        <v>193</v>
      </c>
      <c r="E64" s="513" t="s">
        <v>194</v>
      </c>
      <c r="F64" s="514" t="s">
        <v>195</v>
      </c>
      <c r="G64" s="142" t="s">
        <v>66</v>
      </c>
      <c r="H64" s="143">
        <v>4</v>
      </c>
      <c r="I64" s="45">
        <f t="shared" ref="I64:I108" si="15">VLOOKUP(G64,$Y$4:$Z$56,2,0)</f>
        <v>220000</v>
      </c>
      <c r="J64" s="46">
        <f t="shared" ref="J64:J150" si="16">I64*H64</f>
        <v>880000</v>
      </c>
      <c r="K64" s="515">
        <f>SUM(J64:J65)</f>
        <v>1200000</v>
      </c>
      <c r="L64" s="495"/>
      <c r="M64" s="498"/>
      <c r="N64" s="500"/>
      <c r="O64" s="501"/>
      <c r="P64" s="502">
        <f>K64+L64-M64-N64-O64</f>
        <v>1200000</v>
      </c>
      <c r="Q64" s="503" t="s">
        <v>37</v>
      </c>
      <c r="R64" s="506">
        <v>64003</v>
      </c>
      <c r="S64" s="489" t="s">
        <v>60</v>
      </c>
      <c r="T64" s="492" t="s">
        <v>38</v>
      </c>
      <c r="U64" s="507"/>
      <c r="V64" s="507"/>
      <c r="W64" s="507"/>
      <c r="X64" s="4"/>
      <c r="Y64" s="134"/>
      <c r="Z64" s="92"/>
      <c r="AA64" s="92"/>
      <c r="AB64" s="92"/>
    </row>
    <row r="65" spans="1:28" ht="31.5" customHeight="1">
      <c r="A65" s="494"/>
      <c r="B65" s="494"/>
      <c r="C65" s="494"/>
      <c r="D65" s="497"/>
      <c r="E65" s="497"/>
      <c r="F65" s="497"/>
      <c r="G65" s="142" t="s">
        <v>196</v>
      </c>
      <c r="H65" s="143">
        <v>2</v>
      </c>
      <c r="I65" s="45">
        <f t="shared" si="15"/>
        <v>160000</v>
      </c>
      <c r="J65" s="46">
        <f t="shared" si="16"/>
        <v>320000</v>
      </c>
      <c r="K65" s="494"/>
      <c r="L65" s="497"/>
      <c r="M65" s="499"/>
      <c r="N65" s="499"/>
      <c r="O65" s="499"/>
      <c r="P65" s="494"/>
      <c r="Q65" s="505"/>
      <c r="R65" s="493"/>
      <c r="S65" s="491"/>
      <c r="T65" s="494"/>
      <c r="U65" s="494"/>
      <c r="V65" s="494"/>
      <c r="W65" s="494"/>
      <c r="X65" s="4"/>
      <c r="Y65" s="134"/>
      <c r="Z65" s="92"/>
      <c r="AA65" s="92"/>
      <c r="AB65" s="92"/>
    </row>
    <row r="66" spans="1:28" ht="31.5" customHeight="1">
      <c r="A66" s="509">
        <v>37</v>
      </c>
      <c r="B66" s="519">
        <v>45476</v>
      </c>
      <c r="C66" s="507">
        <v>1743055439405</v>
      </c>
      <c r="D66" s="518" t="s">
        <v>197</v>
      </c>
      <c r="E66" s="513" t="s">
        <v>198</v>
      </c>
      <c r="F66" s="514" t="s">
        <v>199</v>
      </c>
      <c r="G66" s="142" t="s">
        <v>66</v>
      </c>
      <c r="H66" s="143">
        <v>2</v>
      </c>
      <c r="I66" s="45">
        <f t="shared" si="15"/>
        <v>220000</v>
      </c>
      <c r="J66" s="46">
        <f t="shared" si="16"/>
        <v>440000</v>
      </c>
      <c r="K66" s="515">
        <f>SUM(J66:J74)</f>
        <v>3160000</v>
      </c>
      <c r="L66" s="495"/>
      <c r="M66" s="498"/>
      <c r="N66" s="500"/>
      <c r="O66" s="501"/>
      <c r="P66" s="502">
        <f>K66+L66-M66-N66-O66</f>
        <v>3160000</v>
      </c>
      <c r="Q66" s="503" t="s">
        <v>37</v>
      </c>
      <c r="R66" s="506">
        <v>129203</v>
      </c>
      <c r="S66" s="489" t="s">
        <v>60</v>
      </c>
      <c r="T66" s="492" t="s">
        <v>38</v>
      </c>
      <c r="U66" s="507"/>
      <c r="V66" s="507"/>
      <c r="W66" s="507"/>
      <c r="X66" s="4"/>
      <c r="Y66" s="134"/>
      <c r="Z66" s="92"/>
      <c r="AA66" s="92"/>
      <c r="AB66" s="92"/>
    </row>
    <row r="67" spans="1:28" ht="31.5" customHeight="1">
      <c r="A67" s="493"/>
      <c r="B67" s="493"/>
      <c r="C67" s="493"/>
      <c r="D67" s="496"/>
      <c r="E67" s="496"/>
      <c r="F67" s="496"/>
      <c r="G67" s="142" t="s">
        <v>196</v>
      </c>
      <c r="H67" s="143">
        <v>2</v>
      </c>
      <c r="I67" s="45">
        <f t="shared" si="15"/>
        <v>160000</v>
      </c>
      <c r="J67" s="46">
        <f t="shared" si="16"/>
        <v>320000</v>
      </c>
      <c r="K67" s="493"/>
      <c r="L67" s="496"/>
      <c r="M67" s="493"/>
      <c r="N67" s="493"/>
      <c r="O67" s="493"/>
      <c r="P67" s="493"/>
      <c r="Q67" s="504"/>
      <c r="R67" s="493"/>
      <c r="S67" s="490"/>
      <c r="T67" s="493"/>
      <c r="U67" s="493"/>
      <c r="V67" s="493"/>
      <c r="W67" s="493"/>
      <c r="X67" s="4"/>
      <c r="Y67" s="134"/>
      <c r="Z67" s="92"/>
      <c r="AA67" s="92"/>
      <c r="AB67" s="92"/>
    </row>
    <row r="68" spans="1:28" ht="31.5" customHeight="1">
      <c r="A68" s="493"/>
      <c r="B68" s="493"/>
      <c r="C68" s="493"/>
      <c r="D68" s="496"/>
      <c r="E68" s="496"/>
      <c r="F68" s="496"/>
      <c r="G68" s="142" t="s">
        <v>36</v>
      </c>
      <c r="H68" s="143">
        <v>3</v>
      </c>
      <c r="I68" s="45">
        <f t="shared" si="15"/>
        <v>220000</v>
      </c>
      <c r="J68" s="46">
        <f t="shared" si="16"/>
        <v>660000</v>
      </c>
      <c r="K68" s="493"/>
      <c r="L68" s="496"/>
      <c r="M68" s="493"/>
      <c r="N68" s="493"/>
      <c r="O68" s="493"/>
      <c r="P68" s="493"/>
      <c r="Q68" s="504"/>
      <c r="R68" s="493"/>
      <c r="S68" s="490"/>
      <c r="T68" s="493"/>
      <c r="U68" s="493"/>
      <c r="V68" s="493"/>
      <c r="W68" s="493"/>
      <c r="X68" s="4"/>
      <c r="Y68" s="134"/>
      <c r="Z68" s="92"/>
      <c r="AA68" s="92"/>
      <c r="AB68" s="92"/>
    </row>
    <row r="69" spans="1:28" ht="31.5" customHeight="1">
      <c r="A69" s="493"/>
      <c r="B69" s="493"/>
      <c r="C69" s="493"/>
      <c r="D69" s="496"/>
      <c r="E69" s="496"/>
      <c r="F69" s="496"/>
      <c r="G69" s="142" t="s">
        <v>45</v>
      </c>
      <c r="H69" s="143">
        <v>3</v>
      </c>
      <c r="I69" s="45">
        <f t="shared" si="15"/>
        <v>80000</v>
      </c>
      <c r="J69" s="46">
        <f t="shared" si="16"/>
        <v>240000</v>
      </c>
      <c r="K69" s="493"/>
      <c r="L69" s="496"/>
      <c r="M69" s="493"/>
      <c r="N69" s="493"/>
      <c r="O69" s="493"/>
      <c r="P69" s="493"/>
      <c r="Q69" s="504"/>
      <c r="R69" s="493"/>
      <c r="S69" s="490"/>
      <c r="T69" s="493"/>
      <c r="U69" s="493"/>
      <c r="V69" s="493"/>
      <c r="W69" s="493"/>
      <c r="X69" s="4"/>
      <c r="Y69" s="134"/>
      <c r="Z69" s="92"/>
      <c r="AA69" s="92"/>
      <c r="AB69" s="92"/>
    </row>
    <row r="70" spans="1:28" ht="31.5" customHeight="1">
      <c r="A70" s="493"/>
      <c r="B70" s="493"/>
      <c r="C70" s="493"/>
      <c r="D70" s="496"/>
      <c r="E70" s="496"/>
      <c r="F70" s="496"/>
      <c r="G70" s="142" t="s">
        <v>100</v>
      </c>
      <c r="H70" s="143">
        <v>2</v>
      </c>
      <c r="I70" s="45">
        <f t="shared" si="15"/>
        <v>220000</v>
      </c>
      <c r="J70" s="46">
        <f t="shared" si="16"/>
        <v>440000</v>
      </c>
      <c r="K70" s="493"/>
      <c r="L70" s="496"/>
      <c r="M70" s="493"/>
      <c r="N70" s="493"/>
      <c r="O70" s="493"/>
      <c r="P70" s="493"/>
      <c r="Q70" s="504"/>
      <c r="R70" s="493"/>
      <c r="S70" s="490"/>
      <c r="T70" s="493"/>
      <c r="U70" s="493"/>
      <c r="V70" s="493"/>
      <c r="W70" s="493"/>
      <c r="X70" s="4"/>
      <c r="Y70" s="134"/>
      <c r="Z70" s="92"/>
      <c r="AA70" s="92"/>
      <c r="AB70" s="92"/>
    </row>
    <row r="71" spans="1:28" ht="31.5" customHeight="1">
      <c r="A71" s="493"/>
      <c r="B71" s="493"/>
      <c r="C71" s="493"/>
      <c r="D71" s="496"/>
      <c r="E71" s="496"/>
      <c r="F71" s="496"/>
      <c r="G71" s="142" t="s">
        <v>126</v>
      </c>
      <c r="H71" s="143">
        <v>2</v>
      </c>
      <c r="I71" s="45">
        <f t="shared" si="15"/>
        <v>220000</v>
      </c>
      <c r="J71" s="46">
        <f t="shared" si="16"/>
        <v>440000</v>
      </c>
      <c r="K71" s="493"/>
      <c r="L71" s="496"/>
      <c r="M71" s="493"/>
      <c r="N71" s="493"/>
      <c r="O71" s="493"/>
      <c r="P71" s="493"/>
      <c r="Q71" s="504"/>
      <c r="R71" s="493"/>
      <c r="S71" s="490"/>
      <c r="T71" s="493"/>
      <c r="U71" s="493"/>
      <c r="V71" s="493"/>
      <c r="W71" s="493"/>
      <c r="X71" s="4"/>
      <c r="Y71" s="134"/>
      <c r="Z71" s="92"/>
      <c r="AA71" s="92"/>
      <c r="AB71" s="92"/>
    </row>
    <row r="72" spans="1:28" ht="31.5" customHeight="1">
      <c r="A72" s="493"/>
      <c r="B72" s="493"/>
      <c r="C72" s="493"/>
      <c r="D72" s="496"/>
      <c r="E72" s="496"/>
      <c r="F72" s="496"/>
      <c r="G72" s="142" t="s">
        <v>200</v>
      </c>
      <c r="H72" s="143">
        <v>1</v>
      </c>
      <c r="I72" s="45">
        <f t="shared" si="15"/>
        <v>220000</v>
      </c>
      <c r="J72" s="46">
        <f t="shared" si="16"/>
        <v>220000</v>
      </c>
      <c r="K72" s="493"/>
      <c r="L72" s="496"/>
      <c r="M72" s="493"/>
      <c r="N72" s="493"/>
      <c r="O72" s="493"/>
      <c r="P72" s="493"/>
      <c r="Q72" s="504"/>
      <c r="R72" s="493"/>
      <c r="S72" s="490"/>
      <c r="T72" s="493"/>
      <c r="U72" s="493"/>
      <c r="V72" s="493"/>
      <c r="W72" s="493"/>
      <c r="X72" s="4"/>
      <c r="Y72" s="134"/>
      <c r="Z72" s="92"/>
      <c r="AA72" s="92"/>
      <c r="AB72" s="92"/>
    </row>
    <row r="73" spans="1:28" ht="31.5" customHeight="1">
      <c r="A73" s="493"/>
      <c r="B73" s="493"/>
      <c r="C73" s="493"/>
      <c r="D73" s="496"/>
      <c r="E73" s="496"/>
      <c r="F73" s="496"/>
      <c r="G73" s="142" t="s">
        <v>201</v>
      </c>
      <c r="H73" s="143">
        <v>2</v>
      </c>
      <c r="I73" s="45">
        <f t="shared" si="15"/>
        <v>110000</v>
      </c>
      <c r="J73" s="46">
        <f t="shared" si="16"/>
        <v>220000</v>
      </c>
      <c r="K73" s="493"/>
      <c r="L73" s="496"/>
      <c r="M73" s="493"/>
      <c r="N73" s="493"/>
      <c r="O73" s="493"/>
      <c r="P73" s="493"/>
      <c r="Q73" s="504"/>
      <c r="R73" s="493"/>
      <c r="S73" s="490"/>
      <c r="T73" s="493"/>
      <c r="U73" s="493"/>
      <c r="V73" s="493"/>
      <c r="W73" s="493"/>
      <c r="X73" s="4"/>
      <c r="Y73" s="134"/>
      <c r="Z73" s="92"/>
      <c r="AA73" s="92"/>
      <c r="AB73" s="92"/>
    </row>
    <row r="74" spans="1:28" ht="31.5" customHeight="1">
      <c r="A74" s="494"/>
      <c r="B74" s="494"/>
      <c r="C74" s="494"/>
      <c r="D74" s="497"/>
      <c r="E74" s="497"/>
      <c r="F74" s="497"/>
      <c r="G74" s="153" t="s">
        <v>69</v>
      </c>
      <c r="H74" s="107">
        <v>2</v>
      </c>
      <c r="I74" s="69">
        <f t="shared" si="15"/>
        <v>90000</v>
      </c>
      <c r="J74" s="70">
        <f t="shared" si="16"/>
        <v>180000</v>
      </c>
      <c r="K74" s="494"/>
      <c r="L74" s="497"/>
      <c r="M74" s="499"/>
      <c r="N74" s="499"/>
      <c r="O74" s="499"/>
      <c r="P74" s="494"/>
      <c r="Q74" s="505"/>
      <c r="R74" s="493"/>
      <c r="S74" s="491"/>
      <c r="T74" s="494"/>
      <c r="U74" s="494"/>
      <c r="V74" s="494"/>
      <c r="W74" s="494"/>
      <c r="X74" s="4"/>
      <c r="Y74" s="134"/>
      <c r="Z74" s="92"/>
      <c r="AA74" s="92"/>
      <c r="AB74" s="92"/>
    </row>
    <row r="75" spans="1:28" ht="31.5" customHeight="1">
      <c r="A75" s="154">
        <v>38</v>
      </c>
      <c r="B75" s="155">
        <v>45476</v>
      </c>
      <c r="C75" s="156" t="s">
        <v>202</v>
      </c>
      <c r="D75" s="157" t="s">
        <v>71</v>
      </c>
      <c r="E75" s="158" t="s">
        <v>203</v>
      </c>
      <c r="F75" s="159" t="s">
        <v>73</v>
      </c>
      <c r="G75" s="142" t="s">
        <v>36</v>
      </c>
      <c r="H75" s="143">
        <v>1</v>
      </c>
      <c r="I75" s="45">
        <f t="shared" si="15"/>
        <v>220000</v>
      </c>
      <c r="J75" s="46">
        <f t="shared" si="16"/>
        <v>220000</v>
      </c>
      <c r="K75" s="47">
        <f t="shared" ref="K75:K77" si="17">SUM(J75)</f>
        <v>220000</v>
      </c>
      <c r="L75" s="160"/>
      <c r="M75" s="144">
        <v>13831</v>
      </c>
      <c r="N75" s="145"/>
      <c r="O75" s="146"/>
      <c r="P75" s="52">
        <f t="shared" ref="P75:P78" si="18">K75+L75-M75-N75-O75</f>
        <v>206169</v>
      </c>
      <c r="Q75" s="147" t="s">
        <v>37</v>
      </c>
      <c r="R75" s="152"/>
      <c r="S75" s="161"/>
      <c r="T75" s="162" t="s">
        <v>38</v>
      </c>
      <c r="U75" s="72"/>
      <c r="V75" s="72"/>
      <c r="W75" s="72"/>
      <c r="X75" s="4"/>
      <c r="Y75" s="134"/>
      <c r="Z75" s="92"/>
      <c r="AA75" s="92"/>
      <c r="AB75" s="92"/>
    </row>
    <row r="76" spans="1:28" ht="31.5" customHeight="1">
      <c r="A76" s="154">
        <v>39</v>
      </c>
      <c r="B76" s="155">
        <v>45476</v>
      </c>
      <c r="C76" s="156" t="s">
        <v>204</v>
      </c>
      <c r="D76" s="157" t="s">
        <v>71</v>
      </c>
      <c r="E76" s="158" t="s">
        <v>205</v>
      </c>
      <c r="F76" s="159" t="s">
        <v>73</v>
      </c>
      <c r="G76" s="142" t="s">
        <v>36</v>
      </c>
      <c r="H76" s="143">
        <v>2</v>
      </c>
      <c r="I76" s="45">
        <f t="shared" si="15"/>
        <v>220000</v>
      </c>
      <c r="J76" s="46">
        <f t="shared" si="16"/>
        <v>440000</v>
      </c>
      <c r="K76" s="47">
        <f t="shared" si="17"/>
        <v>440000</v>
      </c>
      <c r="L76" s="160"/>
      <c r="M76" s="144">
        <v>28712</v>
      </c>
      <c r="N76" s="145"/>
      <c r="O76" s="146"/>
      <c r="P76" s="52">
        <f t="shared" si="18"/>
        <v>411288</v>
      </c>
      <c r="Q76" s="147" t="s">
        <v>37</v>
      </c>
      <c r="R76" s="152"/>
      <c r="S76" s="161"/>
      <c r="T76" s="162" t="s">
        <v>38</v>
      </c>
      <c r="U76" s="72"/>
      <c r="V76" s="72"/>
      <c r="W76" s="72"/>
      <c r="X76" s="4"/>
      <c r="Y76" s="134"/>
      <c r="Z76" s="92"/>
      <c r="AA76" s="92"/>
      <c r="AB76" s="92"/>
    </row>
    <row r="77" spans="1:28" ht="31.5" customHeight="1">
      <c r="A77" s="154">
        <v>40</v>
      </c>
      <c r="B77" s="155">
        <v>45476</v>
      </c>
      <c r="C77" s="156" t="s">
        <v>206</v>
      </c>
      <c r="D77" s="157" t="s">
        <v>71</v>
      </c>
      <c r="E77" s="158" t="s">
        <v>207</v>
      </c>
      <c r="F77" s="159" t="s">
        <v>162</v>
      </c>
      <c r="G77" s="142" t="s">
        <v>66</v>
      </c>
      <c r="H77" s="143">
        <v>1</v>
      </c>
      <c r="I77" s="45">
        <f t="shared" si="15"/>
        <v>220000</v>
      </c>
      <c r="J77" s="46">
        <f t="shared" si="16"/>
        <v>220000</v>
      </c>
      <c r="K77" s="47">
        <f t="shared" si="17"/>
        <v>220000</v>
      </c>
      <c r="L77" s="160"/>
      <c r="M77" s="144">
        <v>15516</v>
      </c>
      <c r="N77" s="145"/>
      <c r="O77" s="146"/>
      <c r="P77" s="52">
        <f t="shared" si="18"/>
        <v>204484</v>
      </c>
      <c r="Q77" s="147" t="s">
        <v>37</v>
      </c>
      <c r="R77" s="152"/>
      <c r="S77" s="161"/>
      <c r="T77" s="162" t="s">
        <v>38</v>
      </c>
      <c r="U77" s="72"/>
      <c r="V77" s="72"/>
      <c r="W77" s="72"/>
      <c r="X77" s="4"/>
      <c r="Y77" s="134"/>
      <c r="Z77" s="92"/>
      <c r="AA77" s="92"/>
      <c r="AB77" s="92"/>
    </row>
    <row r="78" spans="1:28" ht="31.5" customHeight="1">
      <c r="A78" s="509">
        <v>41</v>
      </c>
      <c r="B78" s="510">
        <v>45477</v>
      </c>
      <c r="C78" s="511">
        <v>1744027768008</v>
      </c>
      <c r="D78" s="521" t="s">
        <v>208</v>
      </c>
      <c r="E78" s="522" t="s">
        <v>209</v>
      </c>
      <c r="F78" s="523" t="s">
        <v>210</v>
      </c>
      <c r="G78" s="142" t="s">
        <v>43</v>
      </c>
      <c r="H78" s="143">
        <v>2</v>
      </c>
      <c r="I78" s="45">
        <f t="shared" si="15"/>
        <v>220000</v>
      </c>
      <c r="J78" s="46">
        <f t="shared" si="16"/>
        <v>440000</v>
      </c>
      <c r="K78" s="515">
        <f>SUM(J78:J79)</f>
        <v>600000</v>
      </c>
      <c r="L78" s="495"/>
      <c r="M78" s="498"/>
      <c r="N78" s="500"/>
      <c r="O78" s="501"/>
      <c r="P78" s="502">
        <f t="shared" si="18"/>
        <v>600000</v>
      </c>
      <c r="Q78" s="503" t="s">
        <v>37</v>
      </c>
      <c r="R78" s="506">
        <v>39001</v>
      </c>
      <c r="S78" s="489" t="s">
        <v>60</v>
      </c>
      <c r="T78" s="492" t="s">
        <v>38</v>
      </c>
      <c r="U78" s="507"/>
      <c r="V78" s="507"/>
      <c r="W78" s="507"/>
      <c r="X78" s="4"/>
      <c r="Y78" s="134"/>
      <c r="Z78" s="92"/>
      <c r="AA78" s="92"/>
      <c r="AB78" s="92"/>
    </row>
    <row r="79" spans="1:28" ht="31.5" customHeight="1">
      <c r="A79" s="494"/>
      <c r="B79" s="494"/>
      <c r="C79" s="494"/>
      <c r="D79" s="494"/>
      <c r="E79" s="494"/>
      <c r="F79" s="494"/>
      <c r="G79" s="142" t="s">
        <v>45</v>
      </c>
      <c r="H79" s="143">
        <v>2</v>
      </c>
      <c r="I79" s="45">
        <f t="shared" si="15"/>
        <v>80000</v>
      </c>
      <c r="J79" s="46">
        <f t="shared" si="16"/>
        <v>160000</v>
      </c>
      <c r="K79" s="494"/>
      <c r="L79" s="497"/>
      <c r="M79" s="499"/>
      <c r="N79" s="499"/>
      <c r="O79" s="499"/>
      <c r="P79" s="494"/>
      <c r="Q79" s="505"/>
      <c r="R79" s="493"/>
      <c r="S79" s="491"/>
      <c r="T79" s="494"/>
      <c r="U79" s="494"/>
      <c r="V79" s="494"/>
      <c r="W79" s="494"/>
      <c r="X79" s="4"/>
      <c r="Y79" s="134"/>
      <c r="Z79" s="92"/>
      <c r="AA79" s="92"/>
      <c r="AB79" s="92"/>
    </row>
    <row r="80" spans="1:28" ht="31.5" customHeight="1">
      <c r="A80" s="154">
        <v>42</v>
      </c>
      <c r="B80" s="155">
        <v>45477</v>
      </c>
      <c r="C80" s="156" t="s">
        <v>211</v>
      </c>
      <c r="D80" s="157" t="s">
        <v>29</v>
      </c>
      <c r="E80" s="86"/>
      <c r="F80" s="159" t="s">
        <v>212</v>
      </c>
      <c r="G80" s="142" t="s">
        <v>82</v>
      </c>
      <c r="H80" s="143">
        <v>1</v>
      </c>
      <c r="I80" s="45">
        <f t="shared" si="15"/>
        <v>45000</v>
      </c>
      <c r="J80" s="46">
        <f t="shared" si="16"/>
        <v>45000</v>
      </c>
      <c r="K80" s="47">
        <f t="shared" ref="K80:K82" si="19">SUM(J80)</f>
        <v>45000</v>
      </c>
      <c r="L80" s="160"/>
      <c r="M80" s="144">
        <v>4125</v>
      </c>
      <c r="N80" s="145"/>
      <c r="O80" s="146"/>
      <c r="P80" s="52">
        <f t="shared" ref="P80:P83" si="20">K80+L80-M80-N80-O80</f>
        <v>40875</v>
      </c>
      <c r="Q80" s="147" t="s">
        <v>37</v>
      </c>
      <c r="R80" s="152"/>
      <c r="S80" s="161"/>
      <c r="T80" s="162" t="s">
        <v>38</v>
      </c>
      <c r="U80" s="72"/>
      <c r="V80" s="72"/>
      <c r="W80" s="72"/>
      <c r="X80" s="4"/>
      <c r="Y80" s="134"/>
      <c r="Z80" s="92"/>
      <c r="AA80" s="92"/>
      <c r="AB80" s="92"/>
    </row>
    <row r="81" spans="1:28" ht="31.5" customHeight="1">
      <c r="A81" s="154">
        <v>43</v>
      </c>
      <c r="B81" s="155">
        <v>45477</v>
      </c>
      <c r="C81" s="156" t="s">
        <v>213</v>
      </c>
      <c r="D81" s="157" t="s">
        <v>71</v>
      </c>
      <c r="E81" s="158" t="s">
        <v>166</v>
      </c>
      <c r="F81" s="159" t="s">
        <v>35</v>
      </c>
      <c r="G81" s="142" t="s">
        <v>36</v>
      </c>
      <c r="H81" s="143">
        <v>2</v>
      </c>
      <c r="I81" s="45">
        <f t="shared" si="15"/>
        <v>220000</v>
      </c>
      <c r="J81" s="46">
        <f t="shared" si="16"/>
        <v>440000</v>
      </c>
      <c r="K81" s="47">
        <f t="shared" si="19"/>
        <v>440000</v>
      </c>
      <c r="L81" s="160"/>
      <c r="M81" s="144">
        <v>28240</v>
      </c>
      <c r="N81" s="145"/>
      <c r="O81" s="146"/>
      <c r="P81" s="52">
        <f t="shared" si="20"/>
        <v>411760</v>
      </c>
      <c r="Q81" s="147" t="s">
        <v>37</v>
      </c>
      <c r="R81" s="152"/>
      <c r="S81" s="161"/>
      <c r="T81" s="162" t="s">
        <v>38</v>
      </c>
      <c r="U81" s="72"/>
      <c r="V81" s="72"/>
      <c r="W81" s="72"/>
      <c r="X81" s="4"/>
      <c r="Y81" s="134"/>
      <c r="Z81" s="92"/>
      <c r="AA81" s="92"/>
      <c r="AB81" s="92"/>
    </row>
    <row r="82" spans="1:28" ht="31.5" customHeight="1">
      <c r="A82" s="154">
        <v>44</v>
      </c>
      <c r="B82" s="155">
        <v>45477</v>
      </c>
      <c r="C82" s="156" t="s">
        <v>214</v>
      </c>
      <c r="D82" s="157" t="s">
        <v>71</v>
      </c>
      <c r="E82" s="158" t="s">
        <v>215</v>
      </c>
      <c r="F82" s="159" t="s">
        <v>96</v>
      </c>
      <c r="G82" s="142" t="s">
        <v>82</v>
      </c>
      <c r="H82" s="143">
        <v>1</v>
      </c>
      <c r="I82" s="45">
        <f t="shared" si="15"/>
        <v>45000</v>
      </c>
      <c r="J82" s="46">
        <f t="shared" si="16"/>
        <v>45000</v>
      </c>
      <c r="K82" s="47">
        <f t="shared" si="19"/>
        <v>45000</v>
      </c>
      <c r="L82" s="160"/>
      <c r="M82" s="144">
        <v>4400</v>
      </c>
      <c r="N82" s="145"/>
      <c r="O82" s="146"/>
      <c r="P82" s="52">
        <f t="shared" si="20"/>
        <v>40600</v>
      </c>
      <c r="Q82" s="147" t="s">
        <v>37</v>
      </c>
      <c r="R82" s="152"/>
      <c r="S82" s="161"/>
      <c r="T82" s="162" t="s">
        <v>38</v>
      </c>
      <c r="U82" s="72"/>
      <c r="V82" s="72"/>
      <c r="W82" s="72"/>
      <c r="X82" s="4"/>
      <c r="Y82" s="134"/>
      <c r="Z82" s="92"/>
      <c r="AA82" s="92"/>
      <c r="AB82" s="92"/>
    </row>
    <row r="83" spans="1:28" ht="31.5" customHeight="1">
      <c r="A83" s="509">
        <v>45</v>
      </c>
      <c r="B83" s="516">
        <v>45478</v>
      </c>
      <c r="C83" s="517" t="s">
        <v>216</v>
      </c>
      <c r="D83" s="658" t="s">
        <v>71</v>
      </c>
      <c r="E83" s="513" t="s">
        <v>217</v>
      </c>
      <c r="F83" s="514" t="s">
        <v>218</v>
      </c>
      <c r="G83" s="142" t="s">
        <v>219</v>
      </c>
      <c r="H83" s="143">
        <v>1</v>
      </c>
      <c r="I83" s="45">
        <f t="shared" si="15"/>
        <v>45000</v>
      </c>
      <c r="J83" s="46">
        <f t="shared" si="16"/>
        <v>45000</v>
      </c>
      <c r="K83" s="515">
        <f>SUM(J83:J84)</f>
        <v>90000</v>
      </c>
      <c r="L83" s="495"/>
      <c r="M83" s="498">
        <v>6720</v>
      </c>
      <c r="N83" s="500"/>
      <c r="O83" s="501"/>
      <c r="P83" s="508">
        <f t="shared" si="20"/>
        <v>83280</v>
      </c>
      <c r="Q83" s="503" t="s">
        <v>37</v>
      </c>
      <c r="R83" s="506"/>
      <c r="S83" s="489"/>
      <c r="T83" s="492" t="s">
        <v>38</v>
      </c>
      <c r="U83" s="507"/>
      <c r="V83" s="507"/>
      <c r="W83" s="507"/>
      <c r="X83" s="4"/>
      <c r="Y83" s="134"/>
      <c r="Z83" s="92"/>
      <c r="AA83" s="92"/>
      <c r="AB83" s="92"/>
    </row>
    <row r="84" spans="1:28" ht="31.5" customHeight="1">
      <c r="A84" s="494"/>
      <c r="B84" s="497"/>
      <c r="C84" s="497"/>
      <c r="D84" s="497"/>
      <c r="E84" s="497"/>
      <c r="F84" s="497"/>
      <c r="G84" s="142" t="s">
        <v>82</v>
      </c>
      <c r="H84" s="143">
        <v>1</v>
      </c>
      <c r="I84" s="45">
        <f t="shared" si="15"/>
        <v>45000</v>
      </c>
      <c r="J84" s="46">
        <f t="shared" si="16"/>
        <v>45000</v>
      </c>
      <c r="K84" s="494"/>
      <c r="L84" s="497"/>
      <c r="M84" s="499"/>
      <c r="N84" s="499"/>
      <c r="O84" s="499"/>
      <c r="P84" s="494"/>
      <c r="Q84" s="505"/>
      <c r="R84" s="493"/>
      <c r="S84" s="491"/>
      <c r="T84" s="494"/>
      <c r="U84" s="494"/>
      <c r="V84" s="494"/>
      <c r="W84" s="494"/>
      <c r="X84" s="4"/>
      <c r="Y84" s="134"/>
      <c r="Z84" s="92"/>
      <c r="AA84" s="92"/>
      <c r="AB84" s="92"/>
    </row>
    <row r="85" spans="1:28" ht="31.5" customHeight="1">
      <c r="A85" s="509">
        <v>46</v>
      </c>
      <c r="B85" s="516">
        <v>45479</v>
      </c>
      <c r="C85" s="507">
        <v>1738975863647</v>
      </c>
      <c r="D85" s="521" t="s">
        <v>220</v>
      </c>
      <c r="E85" s="513" t="s">
        <v>221</v>
      </c>
      <c r="F85" s="514" t="s">
        <v>222</v>
      </c>
      <c r="G85" s="142" t="s">
        <v>36</v>
      </c>
      <c r="H85" s="143">
        <v>1</v>
      </c>
      <c r="I85" s="45">
        <f t="shared" si="15"/>
        <v>220000</v>
      </c>
      <c r="J85" s="46">
        <f t="shared" si="16"/>
        <v>220000</v>
      </c>
      <c r="K85" s="515">
        <f>SUM(J85:J93)</f>
        <v>1920000</v>
      </c>
      <c r="L85" s="495"/>
      <c r="M85" s="498"/>
      <c r="N85" s="500"/>
      <c r="O85" s="501"/>
      <c r="P85" s="502">
        <f>K85+L85-M85-N85-O85</f>
        <v>1920000</v>
      </c>
      <c r="Q85" s="503" t="s">
        <v>37</v>
      </c>
      <c r="R85" s="506">
        <v>71004</v>
      </c>
      <c r="S85" s="489" t="s">
        <v>60</v>
      </c>
      <c r="T85" s="492" t="s">
        <v>38</v>
      </c>
      <c r="U85" s="507"/>
      <c r="V85" s="507"/>
      <c r="W85" s="507"/>
      <c r="X85" s="4"/>
      <c r="Y85" s="134"/>
      <c r="Z85" s="92"/>
      <c r="AA85" s="92"/>
      <c r="AB85" s="92"/>
    </row>
    <row r="86" spans="1:28" ht="31.5" customHeight="1">
      <c r="A86" s="493"/>
      <c r="B86" s="496"/>
      <c r="C86" s="493"/>
      <c r="D86" s="493"/>
      <c r="E86" s="496"/>
      <c r="F86" s="496"/>
      <c r="G86" s="142" t="s">
        <v>100</v>
      </c>
      <c r="H86" s="143">
        <v>1</v>
      </c>
      <c r="I86" s="45">
        <f t="shared" si="15"/>
        <v>220000</v>
      </c>
      <c r="J86" s="46">
        <f t="shared" si="16"/>
        <v>220000</v>
      </c>
      <c r="K86" s="493"/>
      <c r="L86" s="496"/>
      <c r="M86" s="493"/>
      <c r="N86" s="493"/>
      <c r="O86" s="493"/>
      <c r="P86" s="493"/>
      <c r="Q86" s="504"/>
      <c r="R86" s="493"/>
      <c r="S86" s="490"/>
      <c r="T86" s="493"/>
      <c r="U86" s="493"/>
      <c r="V86" s="493"/>
      <c r="W86" s="493"/>
      <c r="X86" s="4"/>
      <c r="Y86" s="134"/>
      <c r="Z86" s="92"/>
      <c r="AA86" s="92"/>
      <c r="AB86" s="92"/>
    </row>
    <row r="87" spans="1:28" ht="31.5" customHeight="1">
      <c r="A87" s="493"/>
      <c r="B87" s="496"/>
      <c r="C87" s="493"/>
      <c r="D87" s="493"/>
      <c r="E87" s="496"/>
      <c r="F87" s="496"/>
      <c r="G87" s="142" t="s">
        <v>97</v>
      </c>
      <c r="H87" s="143">
        <v>1</v>
      </c>
      <c r="I87" s="45">
        <f t="shared" si="15"/>
        <v>220000</v>
      </c>
      <c r="J87" s="46">
        <f t="shared" si="16"/>
        <v>220000</v>
      </c>
      <c r="K87" s="493"/>
      <c r="L87" s="496"/>
      <c r="M87" s="493"/>
      <c r="N87" s="493"/>
      <c r="O87" s="493"/>
      <c r="P87" s="493"/>
      <c r="Q87" s="504"/>
      <c r="R87" s="493"/>
      <c r="S87" s="490"/>
      <c r="T87" s="493"/>
      <c r="U87" s="493"/>
      <c r="V87" s="493"/>
      <c r="W87" s="493"/>
      <c r="X87" s="4"/>
      <c r="Y87" s="134"/>
      <c r="Z87" s="92"/>
      <c r="AA87" s="92"/>
      <c r="AB87" s="92"/>
    </row>
    <row r="88" spans="1:28" ht="31.5" customHeight="1">
      <c r="A88" s="493"/>
      <c r="B88" s="496"/>
      <c r="C88" s="493"/>
      <c r="D88" s="493"/>
      <c r="E88" s="496"/>
      <c r="F88" s="496"/>
      <c r="G88" s="142" t="s">
        <v>126</v>
      </c>
      <c r="H88" s="143">
        <v>1</v>
      </c>
      <c r="I88" s="45">
        <f t="shared" si="15"/>
        <v>220000</v>
      </c>
      <c r="J88" s="46">
        <f t="shared" si="16"/>
        <v>220000</v>
      </c>
      <c r="K88" s="493"/>
      <c r="L88" s="496"/>
      <c r="M88" s="493"/>
      <c r="N88" s="493"/>
      <c r="O88" s="493"/>
      <c r="P88" s="493"/>
      <c r="Q88" s="504"/>
      <c r="R88" s="493"/>
      <c r="S88" s="490"/>
      <c r="T88" s="493"/>
      <c r="U88" s="493"/>
      <c r="V88" s="493"/>
      <c r="W88" s="493"/>
      <c r="X88" s="4"/>
      <c r="Y88" s="134"/>
      <c r="Z88" s="92"/>
      <c r="AA88" s="92"/>
      <c r="AB88" s="92"/>
    </row>
    <row r="89" spans="1:28" ht="31.5" customHeight="1">
      <c r="A89" s="493"/>
      <c r="B89" s="496"/>
      <c r="C89" s="493"/>
      <c r="D89" s="493"/>
      <c r="E89" s="496"/>
      <c r="F89" s="496"/>
      <c r="G89" s="142" t="s">
        <v>200</v>
      </c>
      <c r="H89" s="143">
        <v>2</v>
      </c>
      <c r="I89" s="45">
        <f t="shared" si="15"/>
        <v>220000</v>
      </c>
      <c r="J89" s="46">
        <f t="shared" si="16"/>
        <v>440000</v>
      </c>
      <c r="K89" s="493"/>
      <c r="L89" s="496"/>
      <c r="M89" s="493"/>
      <c r="N89" s="493"/>
      <c r="O89" s="493"/>
      <c r="P89" s="493"/>
      <c r="Q89" s="504"/>
      <c r="R89" s="493"/>
      <c r="S89" s="490"/>
      <c r="T89" s="493"/>
      <c r="U89" s="493"/>
      <c r="V89" s="493"/>
      <c r="W89" s="493"/>
      <c r="X89" s="4"/>
      <c r="Y89" s="134"/>
      <c r="Z89" s="92"/>
      <c r="AA89" s="92"/>
      <c r="AB89" s="92"/>
    </row>
    <row r="90" spans="1:28" ht="31.5" customHeight="1">
      <c r="A90" s="493"/>
      <c r="B90" s="496"/>
      <c r="C90" s="493"/>
      <c r="D90" s="493"/>
      <c r="E90" s="496"/>
      <c r="F90" s="496"/>
      <c r="G90" s="142" t="s">
        <v>130</v>
      </c>
      <c r="H90" s="143">
        <v>1</v>
      </c>
      <c r="I90" s="45">
        <f t="shared" si="15"/>
        <v>220000</v>
      </c>
      <c r="J90" s="46">
        <f t="shared" si="16"/>
        <v>220000</v>
      </c>
      <c r="K90" s="493"/>
      <c r="L90" s="496"/>
      <c r="M90" s="493"/>
      <c r="N90" s="493"/>
      <c r="O90" s="493"/>
      <c r="P90" s="493"/>
      <c r="Q90" s="504"/>
      <c r="R90" s="493"/>
      <c r="S90" s="490"/>
      <c r="T90" s="493"/>
      <c r="U90" s="493"/>
      <c r="V90" s="493"/>
      <c r="W90" s="493"/>
      <c r="X90" s="4"/>
      <c r="Y90" s="134"/>
      <c r="Z90" s="92"/>
      <c r="AA90" s="92"/>
      <c r="AB90" s="92"/>
    </row>
    <row r="91" spans="1:28" ht="31.5" customHeight="1">
      <c r="A91" s="493"/>
      <c r="B91" s="496"/>
      <c r="C91" s="493"/>
      <c r="D91" s="493"/>
      <c r="E91" s="496"/>
      <c r="F91" s="496"/>
      <c r="G91" s="142" t="s">
        <v>201</v>
      </c>
      <c r="H91" s="143">
        <v>1</v>
      </c>
      <c r="I91" s="45">
        <f t="shared" si="15"/>
        <v>110000</v>
      </c>
      <c r="J91" s="46">
        <f t="shared" si="16"/>
        <v>110000</v>
      </c>
      <c r="K91" s="493"/>
      <c r="L91" s="496"/>
      <c r="M91" s="493"/>
      <c r="N91" s="493"/>
      <c r="O91" s="493"/>
      <c r="P91" s="493"/>
      <c r="Q91" s="504"/>
      <c r="R91" s="493"/>
      <c r="S91" s="490"/>
      <c r="T91" s="493"/>
      <c r="U91" s="493"/>
      <c r="V91" s="493"/>
      <c r="W91" s="493"/>
      <c r="X91" s="4"/>
      <c r="Y91" s="134"/>
      <c r="Z91" s="92"/>
      <c r="AA91" s="92"/>
      <c r="AB91" s="92"/>
    </row>
    <row r="92" spans="1:28" ht="31.5" customHeight="1">
      <c r="A92" s="493"/>
      <c r="B92" s="496"/>
      <c r="C92" s="493"/>
      <c r="D92" s="493"/>
      <c r="E92" s="496"/>
      <c r="F92" s="496"/>
      <c r="G92" s="153" t="s">
        <v>141</v>
      </c>
      <c r="H92" s="107">
        <v>3</v>
      </c>
      <c r="I92" s="69">
        <f t="shared" si="15"/>
        <v>40000</v>
      </c>
      <c r="J92" s="70">
        <f t="shared" si="16"/>
        <v>120000</v>
      </c>
      <c r="K92" s="493"/>
      <c r="L92" s="496"/>
      <c r="M92" s="493"/>
      <c r="N92" s="493"/>
      <c r="O92" s="493"/>
      <c r="P92" s="493"/>
      <c r="Q92" s="504"/>
      <c r="R92" s="493"/>
      <c r="S92" s="490"/>
      <c r="T92" s="493"/>
      <c r="U92" s="493"/>
      <c r="V92" s="493"/>
      <c r="W92" s="493"/>
      <c r="X92" s="4"/>
      <c r="Y92" s="134"/>
      <c r="Z92" s="92"/>
      <c r="AA92" s="92"/>
      <c r="AB92" s="92"/>
    </row>
    <row r="93" spans="1:28" ht="31.5" customHeight="1">
      <c r="A93" s="494"/>
      <c r="B93" s="497"/>
      <c r="C93" s="494"/>
      <c r="D93" s="494"/>
      <c r="E93" s="497"/>
      <c r="F93" s="497"/>
      <c r="G93" s="153" t="s">
        <v>223</v>
      </c>
      <c r="H93" s="107">
        <v>2</v>
      </c>
      <c r="I93" s="69">
        <f t="shared" si="15"/>
        <v>75000</v>
      </c>
      <c r="J93" s="70">
        <f t="shared" si="16"/>
        <v>150000</v>
      </c>
      <c r="K93" s="494"/>
      <c r="L93" s="497"/>
      <c r="M93" s="499"/>
      <c r="N93" s="499"/>
      <c r="O93" s="499"/>
      <c r="P93" s="494"/>
      <c r="Q93" s="505"/>
      <c r="R93" s="493"/>
      <c r="S93" s="491"/>
      <c r="T93" s="494"/>
      <c r="U93" s="494"/>
      <c r="V93" s="494"/>
      <c r="W93" s="494"/>
      <c r="X93" s="4"/>
      <c r="Y93" s="134"/>
      <c r="Z93" s="92"/>
      <c r="AA93" s="92"/>
      <c r="AB93" s="92"/>
    </row>
    <row r="94" spans="1:28" ht="31.5" customHeight="1">
      <c r="A94" s="154">
        <v>47</v>
      </c>
      <c r="B94" s="155">
        <v>45479</v>
      </c>
      <c r="C94" s="156" t="s">
        <v>224</v>
      </c>
      <c r="D94" s="157" t="s">
        <v>71</v>
      </c>
      <c r="E94" s="158" t="s">
        <v>225</v>
      </c>
      <c r="F94" s="159" t="s">
        <v>226</v>
      </c>
      <c r="G94" s="142" t="s">
        <v>82</v>
      </c>
      <c r="H94" s="143">
        <v>1</v>
      </c>
      <c r="I94" s="45">
        <f t="shared" si="15"/>
        <v>45000</v>
      </c>
      <c r="J94" s="46">
        <f t="shared" si="16"/>
        <v>45000</v>
      </c>
      <c r="K94" s="47">
        <f t="shared" ref="K94:K96" si="21">SUM(J94)</f>
        <v>45000</v>
      </c>
      <c r="L94" s="160"/>
      <c r="M94" s="144">
        <v>3220</v>
      </c>
      <c r="N94" s="145"/>
      <c r="O94" s="146"/>
      <c r="P94" s="52">
        <f t="shared" ref="P94:P97" si="22">K94+L94-M94-N94-O94</f>
        <v>41780</v>
      </c>
      <c r="Q94" s="147" t="s">
        <v>37</v>
      </c>
      <c r="R94" s="152"/>
      <c r="S94" s="161"/>
      <c r="T94" s="162" t="s">
        <v>38</v>
      </c>
      <c r="U94" s="72"/>
      <c r="V94" s="72"/>
      <c r="W94" s="72"/>
      <c r="X94" s="4"/>
      <c r="Y94" s="134"/>
      <c r="Z94" s="92"/>
      <c r="AA94" s="92"/>
      <c r="AB94" s="92"/>
    </row>
    <row r="95" spans="1:28" ht="31.5" customHeight="1">
      <c r="A95" s="154">
        <v>48</v>
      </c>
      <c r="B95" s="155">
        <v>45481</v>
      </c>
      <c r="C95" s="156">
        <v>1726989603237</v>
      </c>
      <c r="D95" s="163" t="s">
        <v>169</v>
      </c>
      <c r="E95" s="158" t="s">
        <v>170</v>
      </c>
      <c r="F95" s="159" t="s">
        <v>171</v>
      </c>
      <c r="G95" s="142" t="s">
        <v>80</v>
      </c>
      <c r="H95" s="143">
        <v>6</v>
      </c>
      <c r="I95" s="45">
        <f t="shared" si="15"/>
        <v>220000</v>
      </c>
      <c r="J95" s="46">
        <f t="shared" si="16"/>
        <v>1320000</v>
      </c>
      <c r="K95" s="47">
        <f t="shared" si="21"/>
        <v>1320000</v>
      </c>
      <c r="L95" s="160"/>
      <c r="M95" s="144"/>
      <c r="N95" s="145"/>
      <c r="O95" s="146"/>
      <c r="P95" s="52">
        <f t="shared" si="22"/>
        <v>1320000</v>
      </c>
      <c r="Q95" s="147" t="s">
        <v>37</v>
      </c>
      <c r="R95" s="152">
        <v>66003</v>
      </c>
      <c r="S95" s="161" t="s">
        <v>60</v>
      </c>
      <c r="T95" s="162" t="s">
        <v>38</v>
      </c>
      <c r="U95" s="72"/>
      <c r="V95" s="72"/>
      <c r="W95" s="72"/>
      <c r="X95" s="4"/>
      <c r="Y95" s="134"/>
      <c r="Z95" s="92"/>
      <c r="AA95" s="92"/>
      <c r="AB95" s="92"/>
    </row>
    <row r="96" spans="1:28" ht="31.5" customHeight="1">
      <c r="A96" s="154">
        <v>49</v>
      </c>
      <c r="B96" s="155">
        <v>45481</v>
      </c>
      <c r="C96" s="156">
        <v>1729458278003</v>
      </c>
      <c r="D96" s="157" t="s">
        <v>227</v>
      </c>
      <c r="E96" s="158" t="s">
        <v>228</v>
      </c>
      <c r="F96" s="159" t="s">
        <v>229</v>
      </c>
      <c r="G96" s="142" t="s">
        <v>36</v>
      </c>
      <c r="H96" s="143">
        <v>2</v>
      </c>
      <c r="I96" s="45">
        <f t="shared" si="15"/>
        <v>220000</v>
      </c>
      <c r="J96" s="46">
        <f t="shared" si="16"/>
        <v>440000</v>
      </c>
      <c r="K96" s="47">
        <f t="shared" si="21"/>
        <v>440000</v>
      </c>
      <c r="L96" s="160">
        <v>43001</v>
      </c>
      <c r="M96" s="144"/>
      <c r="N96" s="145"/>
      <c r="O96" s="146">
        <v>13001</v>
      </c>
      <c r="P96" s="66">
        <f t="shared" si="22"/>
        <v>470000</v>
      </c>
      <c r="Q96" s="147" t="s">
        <v>37</v>
      </c>
      <c r="R96" s="152"/>
      <c r="S96" s="161"/>
      <c r="T96" s="162" t="s">
        <v>38</v>
      </c>
      <c r="U96" s="72"/>
      <c r="V96" s="72"/>
      <c r="W96" s="72"/>
      <c r="X96" s="4"/>
      <c r="Y96" s="134"/>
      <c r="Z96" s="92"/>
      <c r="AA96" s="92"/>
      <c r="AB96" s="92"/>
    </row>
    <row r="97" spans="1:28" ht="31.5" customHeight="1">
      <c r="A97" s="509">
        <v>50</v>
      </c>
      <c r="B97" s="516">
        <v>45481</v>
      </c>
      <c r="C97" s="511">
        <v>1729395070117</v>
      </c>
      <c r="D97" s="658" t="s">
        <v>230</v>
      </c>
      <c r="E97" s="513" t="s">
        <v>231</v>
      </c>
      <c r="F97" s="525" t="s">
        <v>232</v>
      </c>
      <c r="G97" s="164" t="s">
        <v>36</v>
      </c>
      <c r="H97" s="143">
        <v>5</v>
      </c>
      <c r="I97" s="45">
        <f t="shared" si="15"/>
        <v>220000</v>
      </c>
      <c r="J97" s="46">
        <f t="shared" si="16"/>
        <v>1100000</v>
      </c>
      <c r="K97" s="515">
        <f>SUM(J97:J106)</f>
        <v>4260000</v>
      </c>
      <c r="L97" s="495"/>
      <c r="M97" s="498"/>
      <c r="N97" s="500"/>
      <c r="O97" s="501"/>
      <c r="P97" s="502">
        <f t="shared" si="22"/>
        <v>4260000</v>
      </c>
      <c r="Q97" s="503" t="s">
        <v>37</v>
      </c>
      <c r="R97" s="506">
        <v>149672</v>
      </c>
      <c r="S97" s="489" t="s">
        <v>60</v>
      </c>
      <c r="T97" s="492" t="s">
        <v>38</v>
      </c>
      <c r="U97" s="507"/>
      <c r="V97" s="507"/>
      <c r="W97" s="507"/>
      <c r="X97" s="4"/>
      <c r="Y97" s="134"/>
      <c r="Z97" s="92"/>
      <c r="AA97" s="92"/>
      <c r="AB97" s="92"/>
    </row>
    <row r="98" spans="1:28" ht="31.5" customHeight="1">
      <c r="A98" s="493"/>
      <c r="B98" s="496"/>
      <c r="C98" s="493"/>
      <c r="D98" s="496"/>
      <c r="E98" s="496"/>
      <c r="F98" s="493"/>
      <c r="G98" s="142" t="s">
        <v>130</v>
      </c>
      <c r="H98" s="143">
        <v>6</v>
      </c>
      <c r="I98" s="45">
        <f t="shared" si="15"/>
        <v>220000</v>
      </c>
      <c r="J98" s="46">
        <f t="shared" si="16"/>
        <v>1320000</v>
      </c>
      <c r="K98" s="493"/>
      <c r="L98" s="496"/>
      <c r="M98" s="493"/>
      <c r="N98" s="493"/>
      <c r="O98" s="493"/>
      <c r="P98" s="493"/>
      <c r="Q98" s="504"/>
      <c r="R98" s="493"/>
      <c r="S98" s="490"/>
      <c r="T98" s="493"/>
      <c r="U98" s="493"/>
      <c r="V98" s="493"/>
      <c r="W98" s="493"/>
      <c r="X98" s="4"/>
      <c r="Y98" s="134"/>
      <c r="Z98" s="92"/>
      <c r="AA98" s="92"/>
      <c r="AB98" s="92"/>
    </row>
    <row r="99" spans="1:28" ht="31.5" customHeight="1">
      <c r="A99" s="493"/>
      <c r="B99" s="496"/>
      <c r="C99" s="493"/>
      <c r="D99" s="496"/>
      <c r="E99" s="496"/>
      <c r="F99" s="493"/>
      <c r="G99" s="142" t="s">
        <v>100</v>
      </c>
      <c r="H99" s="143">
        <v>1</v>
      </c>
      <c r="I99" s="45">
        <f t="shared" si="15"/>
        <v>220000</v>
      </c>
      <c r="J99" s="46">
        <f t="shared" si="16"/>
        <v>220000</v>
      </c>
      <c r="K99" s="493"/>
      <c r="L99" s="496"/>
      <c r="M99" s="493"/>
      <c r="N99" s="493"/>
      <c r="O99" s="493"/>
      <c r="P99" s="493"/>
      <c r="Q99" s="504"/>
      <c r="R99" s="493"/>
      <c r="S99" s="490"/>
      <c r="T99" s="493"/>
      <c r="U99" s="493"/>
      <c r="V99" s="493"/>
      <c r="W99" s="493"/>
      <c r="X99" s="4"/>
      <c r="Y99" s="134"/>
      <c r="Z99" s="92"/>
      <c r="AA99" s="92"/>
      <c r="AB99" s="92"/>
    </row>
    <row r="100" spans="1:28" ht="31.5" customHeight="1">
      <c r="A100" s="493"/>
      <c r="B100" s="496"/>
      <c r="C100" s="493"/>
      <c r="D100" s="496"/>
      <c r="E100" s="496"/>
      <c r="F100" s="493"/>
      <c r="G100" s="142" t="s">
        <v>66</v>
      </c>
      <c r="H100" s="143">
        <v>2</v>
      </c>
      <c r="I100" s="45">
        <f t="shared" si="15"/>
        <v>220000</v>
      </c>
      <c r="J100" s="46">
        <f t="shared" si="16"/>
        <v>440000</v>
      </c>
      <c r="K100" s="493"/>
      <c r="L100" s="496"/>
      <c r="M100" s="493"/>
      <c r="N100" s="493"/>
      <c r="O100" s="493"/>
      <c r="P100" s="493"/>
      <c r="Q100" s="504"/>
      <c r="R100" s="493"/>
      <c r="S100" s="490"/>
      <c r="T100" s="493"/>
      <c r="U100" s="493"/>
      <c r="V100" s="493"/>
      <c r="W100" s="493"/>
      <c r="X100" s="4"/>
      <c r="Y100" s="134"/>
      <c r="Z100" s="92"/>
      <c r="AA100" s="92"/>
      <c r="AB100" s="92"/>
    </row>
    <row r="101" spans="1:28" ht="31.5" customHeight="1">
      <c r="A101" s="493"/>
      <c r="B101" s="496"/>
      <c r="C101" s="493"/>
      <c r="D101" s="496"/>
      <c r="E101" s="496"/>
      <c r="F101" s="493"/>
      <c r="G101" s="142" t="s">
        <v>201</v>
      </c>
      <c r="H101" s="143">
        <v>2</v>
      </c>
      <c r="I101" s="45">
        <f t="shared" si="15"/>
        <v>110000</v>
      </c>
      <c r="J101" s="46">
        <f t="shared" si="16"/>
        <v>220000</v>
      </c>
      <c r="K101" s="493"/>
      <c r="L101" s="496"/>
      <c r="M101" s="493"/>
      <c r="N101" s="493"/>
      <c r="O101" s="493"/>
      <c r="P101" s="493"/>
      <c r="Q101" s="504"/>
      <c r="R101" s="493"/>
      <c r="S101" s="490"/>
      <c r="T101" s="493"/>
      <c r="U101" s="493"/>
      <c r="V101" s="493"/>
      <c r="W101" s="493"/>
      <c r="X101" s="4"/>
      <c r="Y101" s="134"/>
      <c r="Z101" s="92"/>
      <c r="AA101" s="92"/>
      <c r="AB101" s="92"/>
    </row>
    <row r="102" spans="1:28" ht="31.5" customHeight="1">
      <c r="A102" s="493"/>
      <c r="B102" s="496"/>
      <c r="C102" s="493"/>
      <c r="D102" s="496"/>
      <c r="E102" s="496"/>
      <c r="F102" s="493"/>
      <c r="G102" s="153" t="s">
        <v>139</v>
      </c>
      <c r="H102" s="107">
        <v>12</v>
      </c>
      <c r="I102" s="69">
        <f t="shared" si="15"/>
        <v>45000</v>
      </c>
      <c r="J102" s="70">
        <f t="shared" si="16"/>
        <v>540000</v>
      </c>
      <c r="K102" s="493"/>
      <c r="L102" s="496"/>
      <c r="M102" s="493"/>
      <c r="N102" s="493"/>
      <c r="O102" s="493"/>
      <c r="P102" s="493"/>
      <c r="Q102" s="504"/>
      <c r="R102" s="493"/>
      <c r="S102" s="490"/>
      <c r="T102" s="493"/>
      <c r="U102" s="493"/>
      <c r="V102" s="493"/>
      <c r="W102" s="493"/>
      <c r="X102" s="4"/>
      <c r="Y102" s="134"/>
      <c r="Z102" s="92"/>
      <c r="AA102" s="92"/>
      <c r="AB102" s="92"/>
    </row>
    <row r="103" spans="1:28" ht="31.5" customHeight="1">
      <c r="A103" s="493"/>
      <c r="B103" s="496"/>
      <c r="C103" s="493"/>
      <c r="D103" s="496"/>
      <c r="E103" s="496"/>
      <c r="F103" s="493"/>
      <c r="G103" s="153" t="s">
        <v>69</v>
      </c>
      <c r="H103" s="107">
        <v>1</v>
      </c>
      <c r="I103" s="69">
        <f t="shared" si="15"/>
        <v>90000</v>
      </c>
      <c r="J103" s="70">
        <f t="shared" si="16"/>
        <v>90000</v>
      </c>
      <c r="K103" s="493"/>
      <c r="L103" s="496"/>
      <c r="M103" s="493"/>
      <c r="N103" s="493"/>
      <c r="O103" s="493"/>
      <c r="P103" s="493"/>
      <c r="Q103" s="504"/>
      <c r="R103" s="493"/>
      <c r="S103" s="490"/>
      <c r="T103" s="493"/>
      <c r="U103" s="493"/>
      <c r="V103" s="493"/>
      <c r="W103" s="493"/>
      <c r="X103" s="4"/>
      <c r="Y103" s="134"/>
      <c r="Z103" s="92"/>
      <c r="AA103" s="92"/>
      <c r="AB103" s="92"/>
    </row>
    <row r="104" spans="1:28" ht="31.5" customHeight="1">
      <c r="A104" s="493"/>
      <c r="B104" s="496"/>
      <c r="C104" s="493"/>
      <c r="D104" s="496"/>
      <c r="E104" s="496"/>
      <c r="F104" s="493"/>
      <c r="G104" s="153" t="s">
        <v>223</v>
      </c>
      <c r="H104" s="107">
        <v>2</v>
      </c>
      <c r="I104" s="69">
        <f t="shared" si="15"/>
        <v>75000</v>
      </c>
      <c r="J104" s="70">
        <f t="shared" si="16"/>
        <v>150000</v>
      </c>
      <c r="K104" s="493"/>
      <c r="L104" s="496"/>
      <c r="M104" s="493"/>
      <c r="N104" s="493"/>
      <c r="O104" s="493"/>
      <c r="P104" s="493"/>
      <c r="Q104" s="504"/>
      <c r="R104" s="493"/>
      <c r="S104" s="490"/>
      <c r="T104" s="493"/>
      <c r="U104" s="493"/>
      <c r="V104" s="493"/>
      <c r="W104" s="493"/>
      <c r="X104" s="4"/>
      <c r="Y104" s="134"/>
      <c r="Z104" s="92"/>
      <c r="AA104" s="92"/>
      <c r="AB104" s="92"/>
    </row>
    <row r="105" spans="1:28" ht="31.5" customHeight="1">
      <c r="A105" s="493"/>
      <c r="B105" s="496"/>
      <c r="C105" s="493"/>
      <c r="D105" s="496"/>
      <c r="E105" s="496"/>
      <c r="F105" s="493"/>
      <c r="G105" s="153" t="s">
        <v>141</v>
      </c>
      <c r="H105" s="107">
        <v>2</v>
      </c>
      <c r="I105" s="69">
        <f t="shared" si="15"/>
        <v>40000</v>
      </c>
      <c r="J105" s="70">
        <f t="shared" si="16"/>
        <v>80000</v>
      </c>
      <c r="K105" s="493"/>
      <c r="L105" s="496"/>
      <c r="M105" s="493"/>
      <c r="N105" s="493"/>
      <c r="O105" s="493"/>
      <c r="P105" s="493"/>
      <c r="Q105" s="504"/>
      <c r="R105" s="493"/>
      <c r="S105" s="490"/>
      <c r="T105" s="493"/>
      <c r="U105" s="493"/>
      <c r="V105" s="493"/>
      <c r="W105" s="493"/>
      <c r="X105" s="4"/>
      <c r="Y105" s="134"/>
      <c r="Z105" s="92"/>
      <c r="AA105" s="92"/>
      <c r="AB105" s="92"/>
    </row>
    <row r="106" spans="1:28" ht="31.5" customHeight="1">
      <c r="A106" s="494"/>
      <c r="B106" s="497"/>
      <c r="C106" s="494"/>
      <c r="D106" s="497"/>
      <c r="E106" s="497"/>
      <c r="F106" s="494"/>
      <c r="G106" s="153" t="s">
        <v>233</v>
      </c>
      <c r="H106" s="107">
        <v>2</v>
      </c>
      <c r="I106" s="69">
        <f t="shared" si="15"/>
        <v>50000</v>
      </c>
      <c r="J106" s="70">
        <f t="shared" si="16"/>
        <v>100000</v>
      </c>
      <c r="K106" s="494"/>
      <c r="L106" s="497"/>
      <c r="M106" s="499"/>
      <c r="N106" s="499"/>
      <c r="O106" s="499"/>
      <c r="P106" s="494"/>
      <c r="Q106" s="505"/>
      <c r="R106" s="493"/>
      <c r="S106" s="491"/>
      <c r="T106" s="494"/>
      <c r="U106" s="494"/>
      <c r="V106" s="494"/>
      <c r="W106" s="494"/>
      <c r="X106" s="4"/>
      <c r="Y106" s="134"/>
      <c r="Z106" s="92"/>
      <c r="AA106" s="92"/>
      <c r="AB106" s="92"/>
    </row>
    <row r="107" spans="1:28" ht="31.5" customHeight="1">
      <c r="A107" s="154">
        <v>51</v>
      </c>
      <c r="B107" s="155">
        <v>45481</v>
      </c>
      <c r="C107" s="156">
        <v>1732589660110</v>
      </c>
      <c r="D107" s="157" t="s">
        <v>143</v>
      </c>
      <c r="E107" s="158" t="s">
        <v>144</v>
      </c>
      <c r="F107" s="159" t="s">
        <v>234</v>
      </c>
      <c r="G107" s="142" t="s">
        <v>36</v>
      </c>
      <c r="H107" s="143">
        <v>15</v>
      </c>
      <c r="I107" s="45">
        <f t="shared" si="15"/>
        <v>220000</v>
      </c>
      <c r="J107" s="46">
        <f t="shared" si="16"/>
        <v>3300000</v>
      </c>
      <c r="K107" s="47">
        <f t="shared" ref="K107:K110" si="23">SUM(J107)</f>
        <v>3300000</v>
      </c>
      <c r="L107" s="160"/>
      <c r="M107" s="144"/>
      <c r="N107" s="145"/>
      <c r="O107" s="146"/>
      <c r="P107" s="66">
        <f t="shared" ref="P107:P111" si="24">K107+L107-M107-N107-O107</f>
        <v>3300000</v>
      </c>
      <c r="Q107" s="147" t="s">
        <v>37</v>
      </c>
      <c r="R107" s="152">
        <v>129401</v>
      </c>
      <c r="S107" s="161" t="s">
        <v>60</v>
      </c>
      <c r="T107" s="162" t="s">
        <v>38</v>
      </c>
      <c r="U107" s="72"/>
      <c r="V107" s="72"/>
      <c r="W107" s="72"/>
      <c r="X107" s="4"/>
      <c r="Y107" s="134"/>
      <c r="Z107" s="92"/>
      <c r="AA107" s="92"/>
      <c r="AB107" s="92"/>
    </row>
    <row r="108" spans="1:28" ht="31.5" customHeight="1">
      <c r="A108" s="154">
        <v>52</v>
      </c>
      <c r="B108" s="155">
        <v>45481</v>
      </c>
      <c r="C108" s="156">
        <v>1743202889248</v>
      </c>
      <c r="D108" s="157" t="s">
        <v>235</v>
      </c>
      <c r="E108" s="158" t="s">
        <v>236</v>
      </c>
      <c r="F108" s="159" t="s">
        <v>237</v>
      </c>
      <c r="G108" s="142" t="s">
        <v>36</v>
      </c>
      <c r="H108" s="143">
        <v>3</v>
      </c>
      <c r="I108" s="45">
        <f t="shared" si="15"/>
        <v>220000</v>
      </c>
      <c r="J108" s="46">
        <f t="shared" si="16"/>
        <v>660000</v>
      </c>
      <c r="K108" s="47">
        <f t="shared" si="23"/>
        <v>660000</v>
      </c>
      <c r="L108" s="160"/>
      <c r="M108" s="144"/>
      <c r="N108" s="145"/>
      <c r="O108" s="146"/>
      <c r="P108" s="66">
        <f t="shared" si="24"/>
        <v>660000</v>
      </c>
      <c r="Q108" s="147" t="s">
        <v>37</v>
      </c>
      <c r="R108" s="152">
        <v>49002</v>
      </c>
      <c r="S108" s="161" t="s">
        <v>60</v>
      </c>
      <c r="T108" s="162" t="s">
        <v>38</v>
      </c>
      <c r="U108" s="72"/>
      <c r="V108" s="72"/>
      <c r="W108" s="72"/>
      <c r="X108" s="4"/>
      <c r="Y108" s="134"/>
      <c r="Z108" s="92"/>
      <c r="AA108" s="92"/>
      <c r="AB108" s="92"/>
    </row>
    <row r="109" spans="1:28" ht="31.5" customHeight="1">
      <c r="A109" s="165">
        <v>53</v>
      </c>
      <c r="B109" s="166">
        <v>45481</v>
      </c>
      <c r="C109" s="120" t="s">
        <v>238</v>
      </c>
      <c r="D109" s="167" t="s">
        <v>29</v>
      </c>
      <c r="E109" s="120"/>
      <c r="F109" s="168" t="s">
        <v>239</v>
      </c>
      <c r="G109" s="169" t="s">
        <v>66</v>
      </c>
      <c r="H109" s="170">
        <v>1</v>
      </c>
      <c r="I109" s="25"/>
      <c r="J109" s="26">
        <f t="shared" si="16"/>
        <v>0</v>
      </c>
      <c r="K109" s="27">
        <f t="shared" si="23"/>
        <v>0</v>
      </c>
      <c r="L109" s="171"/>
      <c r="M109" s="172"/>
      <c r="N109" s="172"/>
      <c r="O109" s="172"/>
      <c r="P109" s="30">
        <f t="shared" si="24"/>
        <v>0</v>
      </c>
      <c r="Q109" s="173"/>
      <c r="R109" s="174"/>
      <c r="S109" s="175"/>
      <c r="T109" s="176"/>
      <c r="U109" s="116"/>
      <c r="V109" s="116"/>
      <c r="W109" s="116" t="s">
        <v>240</v>
      </c>
      <c r="X109" s="4"/>
      <c r="Y109" s="134"/>
      <c r="Z109" s="92"/>
      <c r="AA109" s="92"/>
      <c r="AB109" s="92"/>
    </row>
    <row r="110" spans="1:28" ht="31.5" customHeight="1">
      <c r="A110" s="154">
        <v>54</v>
      </c>
      <c r="B110" s="155">
        <v>45481</v>
      </c>
      <c r="C110" s="156" t="s">
        <v>241</v>
      </c>
      <c r="D110" s="157" t="s">
        <v>71</v>
      </c>
      <c r="E110" s="158" t="s">
        <v>242</v>
      </c>
      <c r="F110" s="159" t="s">
        <v>243</v>
      </c>
      <c r="G110" s="142" t="s">
        <v>36</v>
      </c>
      <c r="H110" s="143">
        <v>2</v>
      </c>
      <c r="I110" s="45">
        <f t="shared" ref="I110:I150" si="25">VLOOKUP(G110,$Y$4:$Z$56,2,0)</f>
        <v>220000</v>
      </c>
      <c r="J110" s="46">
        <f t="shared" si="16"/>
        <v>440000</v>
      </c>
      <c r="K110" s="47">
        <f t="shared" si="23"/>
        <v>440000</v>
      </c>
      <c r="L110" s="160"/>
      <c r="M110" s="144">
        <v>66332</v>
      </c>
      <c r="N110" s="145"/>
      <c r="O110" s="146"/>
      <c r="P110" s="52">
        <f t="shared" si="24"/>
        <v>373668</v>
      </c>
      <c r="Q110" s="147" t="s">
        <v>37</v>
      </c>
      <c r="R110" s="152"/>
      <c r="S110" s="161"/>
      <c r="T110" s="162" t="s">
        <v>38</v>
      </c>
      <c r="U110" s="72"/>
      <c r="V110" s="72"/>
      <c r="W110" s="72"/>
      <c r="X110" s="4"/>
      <c r="Y110" s="134"/>
      <c r="Z110" s="92"/>
      <c r="AA110" s="92"/>
      <c r="AB110" s="92"/>
    </row>
    <row r="111" spans="1:28" ht="31.5" customHeight="1">
      <c r="A111" s="509">
        <v>55</v>
      </c>
      <c r="B111" s="516">
        <v>45481</v>
      </c>
      <c r="C111" s="517" t="s">
        <v>244</v>
      </c>
      <c r="D111" s="658" t="s">
        <v>71</v>
      </c>
      <c r="E111" s="513" t="s">
        <v>245</v>
      </c>
      <c r="F111" s="518" t="s">
        <v>96</v>
      </c>
      <c r="G111" s="142" t="s">
        <v>100</v>
      </c>
      <c r="H111" s="143">
        <v>2</v>
      </c>
      <c r="I111" s="45">
        <f t="shared" si="25"/>
        <v>220000</v>
      </c>
      <c r="J111" s="46">
        <f t="shared" si="16"/>
        <v>440000</v>
      </c>
      <c r="K111" s="515">
        <f>SUM(J111:J112)</f>
        <v>1320000</v>
      </c>
      <c r="L111" s="495"/>
      <c r="M111" s="498">
        <v>78077</v>
      </c>
      <c r="N111" s="500"/>
      <c r="O111" s="501"/>
      <c r="P111" s="508">
        <f t="shared" si="24"/>
        <v>1241923</v>
      </c>
      <c r="Q111" s="503" t="s">
        <v>37</v>
      </c>
      <c r="R111" s="506"/>
      <c r="S111" s="489"/>
      <c r="T111" s="492" t="s">
        <v>38</v>
      </c>
      <c r="U111" s="507"/>
      <c r="V111" s="507"/>
      <c r="W111" s="507"/>
      <c r="X111" s="4"/>
      <c r="Y111" s="134"/>
      <c r="Z111" s="92"/>
      <c r="AA111" s="92"/>
      <c r="AB111" s="92"/>
    </row>
    <row r="112" spans="1:28" ht="31.5" customHeight="1">
      <c r="A112" s="494"/>
      <c r="B112" s="497"/>
      <c r="C112" s="497"/>
      <c r="D112" s="497"/>
      <c r="E112" s="497"/>
      <c r="F112" s="497"/>
      <c r="G112" s="142" t="s">
        <v>97</v>
      </c>
      <c r="H112" s="143">
        <v>4</v>
      </c>
      <c r="I112" s="45">
        <f t="shared" si="25"/>
        <v>220000</v>
      </c>
      <c r="J112" s="46">
        <f t="shared" si="16"/>
        <v>880000</v>
      </c>
      <c r="K112" s="494"/>
      <c r="L112" s="497"/>
      <c r="M112" s="499"/>
      <c r="N112" s="499"/>
      <c r="O112" s="499"/>
      <c r="P112" s="494"/>
      <c r="Q112" s="505"/>
      <c r="R112" s="493"/>
      <c r="S112" s="491"/>
      <c r="T112" s="494"/>
      <c r="U112" s="494"/>
      <c r="V112" s="494"/>
      <c r="W112" s="494"/>
      <c r="X112" s="4"/>
      <c r="Y112" s="134"/>
      <c r="Z112" s="92"/>
      <c r="AA112" s="92"/>
      <c r="AB112" s="92"/>
    </row>
    <row r="113" spans="1:28" ht="31.5" customHeight="1">
      <c r="A113" s="154">
        <v>56</v>
      </c>
      <c r="B113" s="155">
        <v>45482</v>
      </c>
      <c r="C113" s="156">
        <v>1743872340064</v>
      </c>
      <c r="D113" s="157" t="s">
        <v>246</v>
      </c>
      <c r="E113" s="158" t="s">
        <v>247</v>
      </c>
      <c r="F113" s="159" t="s">
        <v>248</v>
      </c>
      <c r="G113" s="142" t="s">
        <v>36</v>
      </c>
      <c r="H113" s="143">
        <v>69</v>
      </c>
      <c r="I113" s="45">
        <f t="shared" si="25"/>
        <v>220000</v>
      </c>
      <c r="J113" s="46">
        <f t="shared" si="16"/>
        <v>15180000</v>
      </c>
      <c r="K113" s="47">
        <f t="shared" ref="K113:K115" si="26">SUM(J113)</f>
        <v>15180000</v>
      </c>
      <c r="L113" s="160"/>
      <c r="M113" s="144"/>
      <c r="N113" s="145">
        <f>K113*18%</f>
        <v>2732400</v>
      </c>
      <c r="O113" s="146"/>
      <c r="P113" s="52">
        <f>K113+L113-M113-N113-O113+400</f>
        <v>12448000</v>
      </c>
      <c r="Q113" s="147" t="s">
        <v>37</v>
      </c>
      <c r="R113" s="152">
        <v>380851</v>
      </c>
      <c r="S113" s="161" t="s">
        <v>60</v>
      </c>
      <c r="T113" s="162" t="s">
        <v>38</v>
      </c>
      <c r="U113" s="72"/>
      <c r="V113" s="72"/>
      <c r="W113" s="72" t="s">
        <v>249</v>
      </c>
      <c r="X113" s="4"/>
      <c r="Y113" s="134"/>
      <c r="Z113" s="92"/>
      <c r="AA113" s="92"/>
      <c r="AB113" s="92"/>
    </row>
    <row r="114" spans="1:28" ht="31.5" customHeight="1">
      <c r="A114" s="154">
        <v>57</v>
      </c>
      <c r="B114" s="155">
        <v>45482</v>
      </c>
      <c r="C114" s="163" t="s">
        <v>250</v>
      </c>
      <c r="D114" s="157" t="s">
        <v>71</v>
      </c>
      <c r="E114" s="158" t="s">
        <v>251</v>
      </c>
      <c r="F114" s="159" t="s">
        <v>35</v>
      </c>
      <c r="G114" s="142" t="s">
        <v>36</v>
      </c>
      <c r="H114" s="143">
        <v>1</v>
      </c>
      <c r="I114" s="45">
        <f t="shared" si="25"/>
        <v>220000</v>
      </c>
      <c r="J114" s="46">
        <f t="shared" si="16"/>
        <v>220000</v>
      </c>
      <c r="K114" s="47">
        <f t="shared" si="26"/>
        <v>220000</v>
      </c>
      <c r="L114" s="160"/>
      <c r="M114" s="144">
        <v>13996</v>
      </c>
      <c r="N114" s="145"/>
      <c r="O114" s="146"/>
      <c r="P114" s="52">
        <f t="shared" ref="P114:P116" si="27">K114+L114-M114-N114-O114</f>
        <v>206004</v>
      </c>
      <c r="Q114" s="147" t="s">
        <v>37</v>
      </c>
      <c r="R114" s="152"/>
      <c r="S114" s="161"/>
      <c r="T114" s="162" t="s">
        <v>38</v>
      </c>
      <c r="U114" s="72"/>
      <c r="V114" s="72"/>
      <c r="W114" s="72"/>
      <c r="X114" s="4"/>
      <c r="Y114" s="134"/>
      <c r="Z114" s="92"/>
      <c r="AA114" s="92"/>
      <c r="AB114" s="92"/>
    </row>
    <row r="115" spans="1:28" ht="31.5" customHeight="1">
      <c r="A115" s="154">
        <v>58</v>
      </c>
      <c r="B115" s="155">
        <v>45482</v>
      </c>
      <c r="C115" s="163" t="s">
        <v>252</v>
      </c>
      <c r="D115" s="157" t="s">
        <v>71</v>
      </c>
      <c r="E115" s="158" t="s">
        <v>253</v>
      </c>
      <c r="F115" s="159" t="s">
        <v>35</v>
      </c>
      <c r="G115" s="142" t="s">
        <v>36</v>
      </c>
      <c r="H115" s="143">
        <v>1</v>
      </c>
      <c r="I115" s="45">
        <f t="shared" si="25"/>
        <v>220000</v>
      </c>
      <c r="J115" s="46">
        <f t="shared" si="16"/>
        <v>220000</v>
      </c>
      <c r="K115" s="47">
        <f t="shared" si="26"/>
        <v>220000</v>
      </c>
      <c r="L115" s="160"/>
      <c r="M115" s="144">
        <v>13996</v>
      </c>
      <c r="N115" s="145"/>
      <c r="O115" s="146"/>
      <c r="P115" s="52">
        <f t="shared" si="27"/>
        <v>206004</v>
      </c>
      <c r="Q115" s="147" t="s">
        <v>37</v>
      </c>
      <c r="R115" s="152"/>
      <c r="S115" s="161"/>
      <c r="T115" s="162" t="s">
        <v>38</v>
      </c>
      <c r="U115" s="72"/>
      <c r="V115" s="72"/>
      <c r="W115" s="72"/>
      <c r="X115" s="4"/>
      <c r="Y115" s="134"/>
      <c r="Z115" s="92"/>
      <c r="AA115" s="92"/>
      <c r="AB115" s="92"/>
    </row>
    <row r="116" spans="1:28" ht="31.5" customHeight="1">
      <c r="A116" s="509">
        <v>59</v>
      </c>
      <c r="B116" s="516">
        <v>45482</v>
      </c>
      <c r="C116" s="517" t="s">
        <v>254</v>
      </c>
      <c r="D116" s="658" t="s">
        <v>29</v>
      </c>
      <c r="E116" s="571"/>
      <c r="F116" s="514" t="s">
        <v>73</v>
      </c>
      <c r="G116" s="142" t="s">
        <v>36</v>
      </c>
      <c r="H116" s="143">
        <v>1</v>
      </c>
      <c r="I116" s="45">
        <f t="shared" si="25"/>
        <v>220000</v>
      </c>
      <c r="J116" s="46">
        <f t="shared" si="16"/>
        <v>220000</v>
      </c>
      <c r="K116" s="515">
        <f>SUM(J116:J118)</f>
        <v>660000</v>
      </c>
      <c r="L116" s="495"/>
      <c r="M116" s="498">
        <v>63950</v>
      </c>
      <c r="N116" s="500"/>
      <c r="O116" s="501"/>
      <c r="P116" s="508">
        <f t="shared" si="27"/>
        <v>596050</v>
      </c>
      <c r="Q116" s="503" t="s">
        <v>37</v>
      </c>
      <c r="R116" s="506"/>
      <c r="S116" s="489"/>
      <c r="T116" s="492" t="s">
        <v>38</v>
      </c>
      <c r="U116" s="507"/>
      <c r="V116" s="507"/>
      <c r="W116" s="507"/>
      <c r="X116" s="4"/>
      <c r="Y116" s="134"/>
      <c r="Z116" s="92"/>
      <c r="AA116" s="92"/>
      <c r="AB116" s="92"/>
    </row>
    <row r="117" spans="1:28" ht="31.5" customHeight="1">
      <c r="A117" s="493"/>
      <c r="B117" s="496"/>
      <c r="C117" s="496"/>
      <c r="D117" s="496"/>
      <c r="E117" s="496"/>
      <c r="F117" s="496"/>
      <c r="G117" s="142" t="s">
        <v>66</v>
      </c>
      <c r="H117" s="143">
        <v>1</v>
      </c>
      <c r="I117" s="45">
        <f t="shared" si="25"/>
        <v>220000</v>
      </c>
      <c r="J117" s="46">
        <f t="shared" si="16"/>
        <v>220000</v>
      </c>
      <c r="K117" s="493"/>
      <c r="L117" s="496"/>
      <c r="M117" s="493"/>
      <c r="N117" s="493"/>
      <c r="O117" s="493"/>
      <c r="P117" s="493"/>
      <c r="Q117" s="504"/>
      <c r="R117" s="493"/>
      <c r="S117" s="490"/>
      <c r="T117" s="493"/>
      <c r="U117" s="493"/>
      <c r="V117" s="493"/>
      <c r="W117" s="493"/>
      <c r="X117" s="4"/>
      <c r="Y117" s="134"/>
      <c r="Z117" s="92"/>
      <c r="AA117" s="92"/>
      <c r="AB117" s="92"/>
    </row>
    <row r="118" spans="1:28" ht="31.5" customHeight="1">
      <c r="A118" s="494"/>
      <c r="B118" s="497"/>
      <c r="C118" s="497"/>
      <c r="D118" s="497"/>
      <c r="E118" s="497"/>
      <c r="F118" s="497"/>
      <c r="G118" s="142" t="s">
        <v>130</v>
      </c>
      <c r="H118" s="143">
        <v>1</v>
      </c>
      <c r="I118" s="45">
        <f t="shared" si="25"/>
        <v>220000</v>
      </c>
      <c r="J118" s="46">
        <f t="shared" si="16"/>
        <v>220000</v>
      </c>
      <c r="K118" s="494"/>
      <c r="L118" s="497"/>
      <c r="M118" s="499"/>
      <c r="N118" s="499"/>
      <c r="O118" s="499"/>
      <c r="P118" s="494"/>
      <c r="Q118" s="505"/>
      <c r="R118" s="493"/>
      <c r="S118" s="491"/>
      <c r="T118" s="494"/>
      <c r="U118" s="494"/>
      <c r="V118" s="494"/>
      <c r="W118" s="494"/>
      <c r="X118" s="4"/>
      <c r="Y118" s="134"/>
      <c r="Z118" s="92"/>
      <c r="AA118" s="92"/>
      <c r="AB118" s="92"/>
    </row>
    <row r="119" spans="1:28" ht="31.5" customHeight="1">
      <c r="A119" s="154">
        <v>60</v>
      </c>
      <c r="B119" s="155">
        <v>45483</v>
      </c>
      <c r="C119" s="156" t="s">
        <v>255</v>
      </c>
      <c r="D119" s="157" t="s">
        <v>71</v>
      </c>
      <c r="E119" s="158" t="s">
        <v>256</v>
      </c>
      <c r="F119" s="159" t="s">
        <v>73</v>
      </c>
      <c r="G119" s="142" t="s">
        <v>36</v>
      </c>
      <c r="H119" s="143">
        <v>1</v>
      </c>
      <c r="I119" s="45">
        <f t="shared" si="25"/>
        <v>220000</v>
      </c>
      <c r="J119" s="46">
        <f t="shared" si="16"/>
        <v>220000</v>
      </c>
      <c r="K119" s="47">
        <f>SUM(J119)</f>
        <v>220000</v>
      </c>
      <c r="L119" s="160"/>
      <c r="M119" s="144">
        <v>14148</v>
      </c>
      <c r="N119" s="145"/>
      <c r="O119" s="146"/>
      <c r="P119" s="52">
        <f t="shared" ref="P119:P120" si="28">K119+L119-M119-N119-O119</f>
        <v>205852</v>
      </c>
      <c r="Q119" s="147" t="s">
        <v>37</v>
      </c>
      <c r="R119" s="152"/>
      <c r="S119" s="161"/>
      <c r="T119" s="162" t="s">
        <v>38</v>
      </c>
      <c r="U119" s="72"/>
      <c r="V119" s="72"/>
      <c r="W119" s="72"/>
      <c r="X119" s="4"/>
      <c r="Y119" s="134"/>
      <c r="Z119" s="92"/>
      <c r="AA119" s="92"/>
      <c r="AB119" s="92"/>
    </row>
    <row r="120" spans="1:28" ht="31.5" customHeight="1">
      <c r="A120" s="509">
        <v>61</v>
      </c>
      <c r="B120" s="516">
        <v>45483</v>
      </c>
      <c r="C120" s="511">
        <v>1743134522628</v>
      </c>
      <c r="D120" s="518" t="s">
        <v>257</v>
      </c>
      <c r="E120" s="513" t="s">
        <v>258</v>
      </c>
      <c r="F120" s="514" t="s">
        <v>259</v>
      </c>
      <c r="G120" s="142" t="s">
        <v>43</v>
      </c>
      <c r="H120" s="143">
        <v>15</v>
      </c>
      <c r="I120" s="45">
        <f t="shared" si="25"/>
        <v>220000</v>
      </c>
      <c r="J120" s="46">
        <f t="shared" si="16"/>
        <v>3300000</v>
      </c>
      <c r="K120" s="515">
        <f>SUM(J120:J121)</f>
        <v>4500000</v>
      </c>
      <c r="L120" s="495"/>
      <c r="M120" s="498"/>
      <c r="N120" s="500"/>
      <c r="O120" s="501"/>
      <c r="P120" s="502">
        <f t="shared" si="28"/>
        <v>4500000</v>
      </c>
      <c r="Q120" s="503" t="s">
        <v>37</v>
      </c>
      <c r="R120" s="506">
        <v>227337</v>
      </c>
      <c r="S120" s="489" t="s">
        <v>60</v>
      </c>
      <c r="T120" s="492" t="s">
        <v>38</v>
      </c>
      <c r="U120" s="507"/>
      <c r="V120" s="507"/>
      <c r="W120" s="507"/>
      <c r="X120" s="4"/>
      <c r="Y120" s="134"/>
      <c r="Z120" s="92"/>
      <c r="AA120" s="92"/>
      <c r="AB120" s="92"/>
    </row>
    <row r="121" spans="1:28" ht="31.5" customHeight="1">
      <c r="A121" s="494"/>
      <c r="B121" s="497"/>
      <c r="C121" s="494"/>
      <c r="D121" s="497"/>
      <c r="E121" s="497"/>
      <c r="F121" s="497"/>
      <c r="G121" s="142" t="s">
        <v>45</v>
      </c>
      <c r="H121" s="143">
        <v>15</v>
      </c>
      <c r="I121" s="45">
        <f t="shared" si="25"/>
        <v>80000</v>
      </c>
      <c r="J121" s="46">
        <f t="shared" si="16"/>
        <v>1200000</v>
      </c>
      <c r="K121" s="494"/>
      <c r="L121" s="497"/>
      <c r="M121" s="499"/>
      <c r="N121" s="499"/>
      <c r="O121" s="499"/>
      <c r="P121" s="494"/>
      <c r="Q121" s="505"/>
      <c r="R121" s="493"/>
      <c r="S121" s="491"/>
      <c r="T121" s="494"/>
      <c r="U121" s="494"/>
      <c r="V121" s="494"/>
      <c r="W121" s="494"/>
      <c r="X121" s="4"/>
      <c r="Y121" s="134"/>
      <c r="Z121" s="92"/>
      <c r="AA121" s="92"/>
      <c r="AB121" s="92"/>
    </row>
    <row r="122" spans="1:28" ht="31.5" customHeight="1">
      <c r="A122" s="509">
        <v>62</v>
      </c>
      <c r="B122" s="516">
        <v>45483</v>
      </c>
      <c r="C122" s="511">
        <v>1743207290853</v>
      </c>
      <c r="D122" s="518" t="s">
        <v>260</v>
      </c>
      <c r="E122" s="513" t="s">
        <v>261</v>
      </c>
      <c r="F122" s="661" t="s">
        <v>262</v>
      </c>
      <c r="G122" s="164" t="s">
        <v>43</v>
      </c>
      <c r="H122" s="143">
        <v>2</v>
      </c>
      <c r="I122" s="45">
        <f t="shared" si="25"/>
        <v>220000</v>
      </c>
      <c r="J122" s="46">
        <f t="shared" si="16"/>
        <v>440000</v>
      </c>
      <c r="K122" s="515">
        <f>SUM(J122:J123)</f>
        <v>600000</v>
      </c>
      <c r="L122" s="495"/>
      <c r="M122" s="498"/>
      <c r="N122" s="500"/>
      <c r="O122" s="501"/>
      <c r="P122" s="502">
        <f>K122+L122-M122-N122-O122</f>
        <v>600000</v>
      </c>
      <c r="Q122" s="503" t="s">
        <v>37</v>
      </c>
      <c r="R122" s="506">
        <v>39001</v>
      </c>
      <c r="S122" s="489" t="s">
        <v>60</v>
      </c>
      <c r="T122" s="492" t="s">
        <v>38</v>
      </c>
      <c r="U122" s="507"/>
      <c r="V122" s="507"/>
      <c r="W122" s="507"/>
      <c r="X122" s="4"/>
      <c r="Y122" s="134"/>
      <c r="Z122" s="92"/>
      <c r="AA122" s="92"/>
      <c r="AB122" s="92"/>
    </row>
    <row r="123" spans="1:28" ht="31.5" customHeight="1">
      <c r="A123" s="494"/>
      <c r="B123" s="497"/>
      <c r="C123" s="494"/>
      <c r="D123" s="497"/>
      <c r="E123" s="497"/>
      <c r="F123" s="497"/>
      <c r="G123" s="164" t="s">
        <v>45</v>
      </c>
      <c r="H123" s="143">
        <v>2</v>
      </c>
      <c r="I123" s="45">
        <f t="shared" si="25"/>
        <v>80000</v>
      </c>
      <c r="J123" s="46">
        <f t="shared" si="16"/>
        <v>160000</v>
      </c>
      <c r="K123" s="494"/>
      <c r="L123" s="497"/>
      <c r="M123" s="499"/>
      <c r="N123" s="499"/>
      <c r="O123" s="499"/>
      <c r="P123" s="494"/>
      <c r="Q123" s="505"/>
      <c r="R123" s="493"/>
      <c r="S123" s="491"/>
      <c r="T123" s="494"/>
      <c r="U123" s="494"/>
      <c r="V123" s="494"/>
      <c r="W123" s="494"/>
      <c r="X123" s="4"/>
      <c r="Y123" s="134"/>
      <c r="Z123" s="92"/>
      <c r="AA123" s="92"/>
      <c r="AB123" s="92"/>
    </row>
    <row r="124" spans="1:28" ht="31.5" customHeight="1">
      <c r="A124" s="509">
        <v>63</v>
      </c>
      <c r="B124" s="510">
        <v>45484</v>
      </c>
      <c r="C124" s="511">
        <v>1743405684224</v>
      </c>
      <c r="D124" s="512" t="s">
        <v>263</v>
      </c>
      <c r="E124" s="513" t="s">
        <v>264</v>
      </c>
      <c r="F124" s="514" t="s">
        <v>265</v>
      </c>
      <c r="G124" s="142" t="s">
        <v>36</v>
      </c>
      <c r="H124" s="143">
        <v>4</v>
      </c>
      <c r="I124" s="45">
        <f t="shared" si="25"/>
        <v>220000</v>
      </c>
      <c r="J124" s="46">
        <f t="shared" si="16"/>
        <v>880000</v>
      </c>
      <c r="K124" s="515">
        <f>SUM(J124:J125)</f>
        <v>1760000</v>
      </c>
      <c r="L124" s="495"/>
      <c r="M124" s="498"/>
      <c r="N124" s="500"/>
      <c r="O124" s="501"/>
      <c r="P124" s="508">
        <f>K124+L124-M124-N124-O124</f>
        <v>1760000</v>
      </c>
      <c r="Q124" s="503" t="s">
        <v>37</v>
      </c>
      <c r="R124" s="506">
        <v>100493</v>
      </c>
      <c r="S124" s="489" t="s">
        <v>60</v>
      </c>
      <c r="T124" s="492" t="s">
        <v>38</v>
      </c>
      <c r="U124" s="507"/>
      <c r="V124" s="507"/>
      <c r="W124" s="507"/>
      <c r="X124" s="4"/>
      <c r="Y124" s="134"/>
      <c r="Z124" s="92"/>
      <c r="AA124" s="92"/>
      <c r="AB124" s="92"/>
    </row>
    <row r="125" spans="1:28" ht="31.5" customHeight="1">
      <c r="A125" s="494"/>
      <c r="B125" s="494"/>
      <c r="C125" s="494"/>
      <c r="D125" s="494"/>
      <c r="E125" s="497"/>
      <c r="F125" s="497"/>
      <c r="G125" s="142" t="s">
        <v>66</v>
      </c>
      <c r="H125" s="143">
        <v>4</v>
      </c>
      <c r="I125" s="45">
        <f t="shared" si="25"/>
        <v>220000</v>
      </c>
      <c r="J125" s="46">
        <f t="shared" si="16"/>
        <v>880000</v>
      </c>
      <c r="K125" s="494"/>
      <c r="L125" s="497"/>
      <c r="M125" s="499"/>
      <c r="N125" s="499"/>
      <c r="O125" s="499"/>
      <c r="P125" s="494"/>
      <c r="Q125" s="505"/>
      <c r="R125" s="493"/>
      <c r="S125" s="491"/>
      <c r="T125" s="494"/>
      <c r="U125" s="494"/>
      <c r="V125" s="494"/>
      <c r="W125" s="494"/>
      <c r="X125" s="4"/>
      <c r="Y125" s="134"/>
      <c r="Z125" s="92"/>
      <c r="AA125" s="92"/>
      <c r="AB125" s="92"/>
    </row>
    <row r="126" spans="1:28" ht="31.5" customHeight="1">
      <c r="A126" s="509">
        <v>64</v>
      </c>
      <c r="B126" s="510">
        <v>45484</v>
      </c>
      <c r="C126" s="511">
        <v>1745077480383</v>
      </c>
      <c r="D126" s="512" t="s">
        <v>266</v>
      </c>
      <c r="E126" s="513" t="s">
        <v>267</v>
      </c>
      <c r="F126" s="514" t="s">
        <v>268</v>
      </c>
      <c r="G126" s="142" t="s">
        <v>130</v>
      </c>
      <c r="H126" s="143">
        <v>8</v>
      </c>
      <c r="I126" s="45">
        <f t="shared" si="25"/>
        <v>220000</v>
      </c>
      <c r="J126" s="46">
        <f t="shared" si="16"/>
        <v>1760000</v>
      </c>
      <c r="K126" s="515">
        <f>SUM(J126:J127)</f>
        <v>3710000</v>
      </c>
      <c r="L126" s="495"/>
      <c r="M126" s="498"/>
      <c r="N126" s="500"/>
      <c r="O126" s="501"/>
      <c r="P126" s="508">
        <f>K126+L126-M126-N126-O126</f>
        <v>3710000</v>
      </c>
      <c r="Q126" s="503" t="s">
        <v>37</v>
      </c>
      <c r="R126" s="506">
        <v>233432</v>
      </c>
      <c r="S126" s="489" t="s">
        <v>60</v>
      </c>
      <c r="T126" s="492" t="s">
        <v>38</v>
      </c>
      <c r="U126" s="507"/>
      <c r="V126" s="507"/>
      <c r="W126" s="507"/>
      <c r="X126" s="4"/>
      <c r="Y126" s="134"/>
      <c r="Z126" s="92"/>
      <c r="AA126" s="92"/>
      <c r="AB126" s="92"/>
    </row>
    <row r="127" spans="1:28" ht="31.5" customHeight="1">
      <c r="A127" s="494"/>
      <c r="B127" s="494"/>
      <c r="C127" s="494"/>
      <c r="D127" s="494"/>
      <c r="E127" s="497"/>
      <c r="F127" s="497"/>
      <c r="G127" s="178" t="s">
        <v>181</v>
      </c>
      <c r="H127" s="179">
        <v>1</v>
      </c>
      <c r="I127" s="180">
        <f t="shared" si="25"/>
        <v>1950000</v>
      </c>
      <c r="J127" s="181">
        <f t="shared" si="16"/>
        <v>1950000</v>
      </c>
      <c r="K127" s="494"/>
      <c r="L127" s="497"/>
      <c r="M127" s="499"/>
      <c r="N127" s="499"/>
      <c r="O127" s="499"/>
      <c r="P127" s="494"/>
      <c r="Q127" s="505"/>
      <c r="R127" s="493"/>
      <c r="S127" s="491"/>
      <c r="T127" s="494"/>
      <c r="U127" s="494"/>
      <c r="V127" s="494"/>
      <c r="W127" s="494"/>
      <c r="X127" s="4"/>
      <c r="Y127" s="134"/>
      <c r="Z127" s="92"/>
      <c r="AA127" s="92"/>
      <c r="AB127" s="92"/>
    </row>
    <row r="128" spans="1:28" ht="31.5" customHeight="1">
      <c r="A128" s="154">
        <v>65</v>
      </c>
      <c r="B128" s="155">
        <v>45484</v>
      </c>
      <c r="C128" s="156">
        <v>1744844797777</v>
      </c>
      <c r="D128" s="84" t="s">
        <v>269</v>
      </c>
      <c r="E128" s="158" t="s">
        <v>270</v>
      </c>
      <c r="F128" s="159" t="s">
        <v>271</v>
      </c>
      <c r="G128" s="142" t="s">
        <v>36</v>
      </c>
      <c r="H128" s="143">
        <v>5</v>
      </c>
      <c r="I128" s="45">
        <f t="shared" si="25"/>
        <v>220000</v>
      </c>
      <c r="J128" s="46">
        <f t="shared" si="16"/>
        <v>1100000</v>
      </c>
      <c r="K128" s="47">
        <f t="shared" ref="K128:K131" si="29">SUM(J128)</f>
        <v>1100000</v>
      </c>
      <c r="L128" s="160"/>
      <c r="M128" s="144"/>
      <c r="N128" s="145"/>
      <c r="O128" s="146"/>
      <c r="P128" s="52">
        <f t="shared" ref="P128:P132" si="30">K128+L128-M128-N128-O128</f>
        <v>1100000</v>
      </c>
      <c r="Q128" s="147" t="s">
        <v>37</v>
      </c>
      <c r="R128" s="152">
        <v>55002</v>
      </c>
      <c r="S128" s="161" t="s">
        <v>60</v>
      </c>
      <c r="T128" s="162" t="s">
        <v>38</v>
      </c>
      <c r="U128" s="72"/>
      <c r="V128" s="72"/>
      <c r="W128" s="72"/>
      <c r="X128" s="4"/>
      <c r="Y128" s="134"/>
      <c r="Z128" s="92"/>
      <c r="AA128" s="92"/>
      <c r="AB128" s="92"/>
    </row>
    <row r="129" spans="1:28" ht="31.5" customHeight="1">
      <c r="A129" s="154">
        <v>66</v>
      </c>
      <c r="B129" s="155">
        <v>45484</v>
      </c>
      <c r="C129" s="156" t="s">
        <v>272</v>
      </c>
      <c r="D129" s="182" t="s">
        <v>29</v>
      </c>
      <c r="E129" s="86"/>
      <c r="F129" s="159" t="s">
        <v>239</v>
      </c>
      <c r="G129" s="142" t="s">
        <v>66</v>
      </c>
      <c r="H129" s="143">
        <v>1</v>
      </c>
      <c r="I129" s="45">
        <f t="shared" si="25"/>
        <v>220000</v>
      </c>
      <c r="J129" s="46">
        <f t="shared" si="16"/>
        <v>220000</v>
      </c>
      <c r="K129" s="47">
        <f t="shared" si="29"/>
        <v>220000</v>
      </c>
      <c r="L129" s="160"/>
      <c r="M129" s="144"/>
      <c r="N129" s="145"/>
      <c r="O129" s="146"/>
      <c r="P129" s="52">
        <f t="shared" si="30"/>
        <v>220000</v>
      </c>
      <c r="Q129" s="147"/>
      <c r="R129" s="152"/>
      <c r="S129" s="161"/>
      <c r="T129" s="162"/>
      <c r="U129" s="72"/>
      <c r="V129" s="72"/>
      <c r="W129" s="72"/>
      <c r="X129" s="4"/>
      <c r="Y129" s="134"/>
      <c r="Z129" s="92"/>
      <c r="AA129" s="92"/>
      <c r="AB129" s="92"/>
    </row>
    <row r="130" spans="1:28" ht="31.5" customHeight="1">
      <c r="A130" s="154">
        <v>67</v>
      </c>
      <c r="B130" s="155">
        <v>45484</v>
      </c>
      <c r="C130" s="156" t="s">
        <v>273</v>
      </c>
      <c r="D130" s="182" t="s">
        <v>29</v>
      </c>
      <c r="E130" s="86"/>
      <c r="F130" s="159" t="s">
        <v>30</v>
      </c>
      <c r="G130" s="142" t="s">
        <v>36</v>
      </c>
      <c r="H130" s="143">
        <v>1</v>
      </c>
      <c r="I130" s="45">
        <f t="shared" si="25"/>
        <v>220000</v>
      </c>
      <c r="J130" s="46">
        <f t="shared" si="16"/>
        <v>220000</v>
      </c>
      <c r="K130" s="47">
        <f t="shared" si="29"/>
        <v>220000</v>
      </c>
      <c r="L130" s="160"/>
      <c r="M130" s="144"/>
      <c r="N130" s="145"/>
      <c r="O130" s="146"/>
      <c r="P130" s="52">
        <f t="shared" si="30"/>
        <v>220000</v>
      </c>
      <c r="Q130" s="147"/>
      <c r="R130" s="152"/>
      <c r="S130" s="161"/>
      <c r="T130" s="162"/>
      <c r="U130" s="72"/>
      <c r="V130" s="72"/>
      <c r="W130" s="72"/>
      <c r="X130" s="4"/>
      <c r="Y130" s="134"/>
      <c r="Z130" s="92"/>
      <c r="AA130" s="92"/>
      <c r="AB130" s="92"/>
    </row>
    <row r="131" spans="1:28" ht="31.5" customHeight="1">
      <c r="A131" s="154">
        <v>68</v>
      </c>
      <c r="B131" s="155">
        <v>45485</v>
      </c>
      <c r="C131" s="156" t="s">
        <v>274</v>
      </c>
      <c r="D131" s="157" t="s">
        <v>71</v>
      </c>
      <c r="E131" s="158" t="s">
        <v>275</v>
      </c>
      <c r="F131" s="159" t="s">
        <v>212</v>
      </c>
      <c r="G131" s="142" t="s">
        <v>36</v>
      </c>
      <c r="H131" s="143">
        <v>1</v>
      </c>
      <c r="I131" s="45">
        <f t="shared" si="25"/>
        <v>220000</v>
      </c>
      <c r="J131" s="46">
        <f t="shared" si="16"/>
        <v>220000</v>
      </c>
      <c r="K131" s="47">
        <f t="shared" si="29"/>
        <v>220000</v>
      </c>
      <c r="L131" s="160"/>
      <c r="M131" s="144">
        <v>13472</v>
      </c>
      <c r="N131" s="145"/>
      <c r="O131" s="146"/>
      <c r="P131" s="52">
        <f t="shared" si="30"/>
        <v>206528</v>
      </c>
      <c r="Q131" s="147" t="s">
        <v>37</v>
      </c>
      <c r="R131" s="152"/>
      <c r="S131" s="161"/>
      <c r="T131" s="162" t="s">
        <v>38</v>
      </c>
      <c r="U131" s="72"/>
      <c r="V131" s="72"/>
      <c r="W131" s="72"/>
      <c r="X131" s="4"/>
      <c r="Y131" s="134"/>
      <c r="Z131" s="92"/>
      <c r="AA131" s="92"/>
      <c r="AB131" s="92"/>
    </row>
    <row r="132" spans="1:28" ht="31.5" customHeight="1">
      <c r="A132" s="509">
        <v>69</v>
      </c>
      <c r="B132" s="516">
        <v>45485</v>
      </c>
      <c r="C132" s="517">
        <v>1742931901025</v>
      </c>
      <c r="D132" s="518" t="s">
        <v>276</v>
      </c>
      <c r="E132" s="513" t="s">
        <v>277</v>
      </c>
      <c r="F132" s="514" t="s">
        <v>278</v>
      </c>
      <c r="G132" s="142" t="s">
        <v>36</v>
      </c>
      <c r="H132" s="143">
        <v>1</v>
      </c>
      <c r="I132" s="45">
        <f t="shared" si="25"/>
        <v>220000</v>
      </c>
      <c r="J132" s="46">
        <f t="shared" si="16"/>
        <v>220000</v>
      </c>
      <c r="K132" s="515">
        <f>SUM(J132:J133)</f>
        <v>285000</v>
      </c>
      <c r="L132" s="506">
        <v>33000</v>
      </c>
      <c r="M132" s="498"/>
      <c r="N132" s="500"/>
      <c r="O132" s="501">
        <v>13000</v>
      </c>
      <c r="P132" s="502">
        <f t="shared" si="30"/>
        <v>305000</v>
      </c>
      <c r="Q132" s="503" t="s">
        <v>37</v>
      </c>
      <c r="R132" s="506"/>
      <c r="S132" s="489"/>
      <c r="T132" s="492" t="s">
        <v>38</v>
      </c>
      <c r="U132" s="507"/>
      <c r="V132" s="507"/>
      <c r="W132" s="507"/>
      <c r="X132" s="4"/>
      <c r="Y132" s="134"/>
      <c r="Z132" s="92"/>
      <c r="AA132" s="92"/>
      <c r="AB132" s="92"/>
    </row>
    <row r="133" spans="1:28" ht="31.5" customHeight="1">
      <c r="A133" s="494"/>
      <c r="B133" s="497"/>
      <c r="C133" s="497"/>
      <c r="D133" s="497"/>
      <c r="E133" s="497"/>
      <c r="F133" s="497"/>
      <c r="G133" s="153" t="s">
        <v>279</v>
      </c>
      <c r="H133" s="107">
        <v>1</v>
      </c>
      <c r="I133" s="69">
        <f t="shared" si="25"/>
        <v>65000</v>
      </c>
      <c r="J133" s="70">
        <f t="shared" si="16"/>
        <v>65000</v>
      </c>
      <c r="K133" s="494"/>
      <c r="L133" s="494"/>
      <c r="M133" s="499"/>
      <c r="N133" s="499"/>
      <c r="O133" s="499"/>
      <c r="P133" s="494"/>
      <c r="Q133" s="505"/>
      <c r="R133" s="493"/>
      <c r="S133" s="491"/>
      <c r="T133" s="494"/>
      <c r="U133" s="494"/>
      <c r="V133" s="494"/>
      <c r="W133" s="494"/>
      <c r="X133" s="4"/>
      <c r="Y133" s="134"/>
      <c r="Z133" s="92"/>
      <c r="AA133" s="92"/>
      <c r="AB133" s="92"/>
    </row>
    <row r="134" spans="1:28" ht="31.5" customHeight="1">
      <c r="A134" s="509">
        <v>70</v>
      </c>
      <c r="B134" s="519">
        <v>45485</v>
      </c>
      <c r="C134" s="511">
        <v>1743265627935</v>
      </c>
      <c r="D134" s="518" t="s">
        <v>280</v>
      </c>
      <c r="E134" s="520" t="s">
        <v>281</v>
      </c>
      <c r="F134" s="514" t="s">
        <v>282</v>
      </c>
      <c r="G134" s="142" t="s">
        <v>66</v>
      </c>
      <c r="H134" s="143">
        <v>1</v>
      </c>
      <c r="I134" s="45">
        <f t="shared" si="25"/>
        <v>220000</v>
      </c>
      <c r="J134" s="46">
        <f t="shared" si="16"/>
        <v>220000</v>
      </c>
      <c r="K134" s="515">
        <f>SUM(J134:J136)</f>
        <v>660000</v>
      </c>
      <c r="L134" s="495"/>
      <c r="M134" s="498"/>
      <c r="N134" s="500"/>
      <c r="O134" s="501"/>
      <c r="P134" s="502">
        <f>K134+L134-M134-N134-O134</f>
        <v>660000</v>
      </c>
      <c r="Q134" s="503" t="s">
        <v>37</v>
      </c>
      <c r="R134" s="506">
        <v>45719</v>
      </c>
      <c r="S134" s="489" t="s">
        <v>60</v>
      </c>
      <c r="T134" s="492" t="s">
        <v>38</v>
      </c>
      <c r="U134" s="507"/>
      <c r="V134" s="507"/>
      <c r="W134" s="507" t="s">
        <v>283</v>
      </c>
      <c r="X134" s="4"/>
      <c r="Y134" s="134"/>
      <c r="Z134" s="92"/>
      <c r="AA134" s="92"/>
      <c r="AB134" s="92"/>
    </row>
    <row r="135" spans="1:28" ht="31.5" customHeight="1">
      <c r="A135" s="493"/>
      <c r="B135" s="493"/>
      <c r="C135" s="493"/>
      <c r="D135" s="496"/>
      <c r="E135" s="496"/>
      <c r="F135" s="496"/>
      <c r="G135" s="142" t="s">
        <v>200</v>
      </c>
      <c r="H135" s="143">
        <v>1</v>
      </c>
      <c r="I135" s="45">
        <f t="shared" si="25"/>
        <v>220000</v>
      </c>
      <c r="J135" s="46">
        <f t="shared" si="16"/>
        <v>220000</v>
      </c>
      <c r="K135" s="493"/>
      <c r="L135" s="496"/>
      <c r="M135" s="493"/>
      <c r="N135" s="493"/>
      <c r="O135" s="493"/>
      <c r="P135" s="493"/>
      <c r="Q135" s="504"/>
      <c r="R135" s="493"/>
      <c r="S135" s="490"/>
      <c r="T135" s="493"/>
      <c r="U135" s="493"/>
      <c r="V135" s="493"/>
      <c r="W135" s="493"/>
      <c r="X135" s="4"/>
      <c r="Y135" s="134"/>
      <c r="Z135" s="92"/>
      <c r="AA135" s="92"/>
      <c r="AB135" s="92"/>
    </row>
    <row r="136" spans="1:28" ht="31.5" customHeight="1">
      <c r="A136" s="494"/>
      <c r="B136" s="494"/>
      <c r="C136" s="494"/>
      <c r="D136" s="497"/>
      <c r="E136" s="497"/>
      <c r="F136" s="497"/>
      <c r="G136" s="142" t="s">
        <v>130</v>
      </c>
      <c r="H136" s="143">
        <v>1</v>
      </c>
      <c r="I136" s="45">
        <f t="shared" si="25"/>
        <v>220000</v>
      </c>
      <c r="J136" s="46">
        <f t="shared" si="16"/>
        <v>220000</v>
      </c>
      <c r="K136" s="494"/>
      <c r="L136" s="497"/>
      <c r="M136" s="499"/>
      <c r="N136" s="499"/>
      <c r="O136" s="499"/>
      <c r="P136" s="494"/>
      <c r="Q136" s="505"/>
      <c r="R136" s="493"/>
      <c r="S136" s="491"/>
      <c r="T136" s="494"/>
      <c r="U136" s="494"/>
      <c r="V136" s="494"/>
      <c r="W136" s="494"/>
      <c r="X136" s="4"/>
      <c r="Y136" s="134"/>
      <c r="Z136" s="92"/>
      <c r="AA136" s="92"/>
      <c r="AB136" s="92"/>
    </row>
    <row r="137" spans="1:28" ht="31.5" customHeight="1">
      <c r="A137" s="509">
        <v>71</v>
      </c>
      <c r="B137" s="516">
        <v>45486</v>
      </c>
      <c r="C137" s="517">
        <v>1744079343606</v>
      </c>
      <c r="D137" s="518" t="s">
        <v>284</v>
      </c>
      <c r="E137" s="513" t="s">
        <v>285</v>
      </c>
      <c r="F137" s="514" t="s">
        <v>286</v>
      </c>
      <c r="G137" s="142" t="s">
        <v>43</v>
      </c>
      <c r="H137" s="143">
        <v>2</v>
      </c>
      <c r="I137" s="45">
        <f t="shared" si="25"/>
        <v>220000</v>
      </c>
      <c r="J137" s="46">
        <f t="shared" si="16"/>
        <v>440000</v>
      </c>
      <c r="K137" s="515">
        <f>SUM(J137:J138)</f>
        <v>600000</v>
      </c>
      <c r="L137" s="495"/>
      <c r="M137" s="498"/>
      <c r="N137" s="500"/>
      <c r="O137" s="501"/>
      <c r="P137" s="508">
        <f>K137+L137-M137-N137-O137</f>
        <v>600000</v>
      </c>
      <c r="Q137" s="503" t="s">
        <v>37</v>
      </c>
      <c r="R137" s="506">
        <v>46002</v>
      </c>
      <c r="S137" s="489" t="s">
        <v>60</v>
      </c>
      <c r="T137" s="492" t="s">
        <v>38</v>
      </c>
      <c r="U137" s="507"/>
      <c r="V137" s="507"/>
      <c r="W137" s="507"/>
      <c r="X137" s="4"/>
      <c r="Y137" s="134"/>
      <c r="Z137" s="92"/>
      <c r="AA137" s="92"/>
      <c r="AB137" s="92"/>
    </row>
    <row r="138" spans="1:28" ht="31.5" customHeight="1">
      <c r="A138" s="494"/>
      <c r="B138" s="497"/>
      <c r="C138" s="497"/>
      <c r="D138" s="497"/>
      <c r="E138" s="497"/>
      <c r="F138" s="497"/>
      <c r="G138" s="142" t="s">
        <v>45</v>
      </c>
      <c r="H138" s="143">
        <v>2</v>
      </c>
      <c r="I138" s="45">
        <f t="shared" si="25"/>
        <v>80000</v>
      </c>
      <c r="J138" s="46">
        <f t="shared" si="16"/>
        <v>160000</v>
      </c>
      <c r="K138" s="494"/>
      <c r="L138" s="497"/>
      <c r="M138" s="499"/>
      <c r="N138" s="499"/>
      <c r="O138" s="499"/>
      <c r="P138" s="494"/>
      <c r="Q138" s="505"/>
      <c r="R138" s="493"/>
      <c r="S138" s="491"/>
      <c r="T138" s="494"/>
      <c r="U138" s="494"/>
      <c r="V138" s="494"/>
      <c r="W138" s="494"/>
      <c r="X138" s="4"/>
      <c r="Y138" s="134"/>
      <c r="Z138" s="92"/>
      <c r="AA138" s="92"/>
      <c r="AB138" s="92"/>
    </row>
    <row r="139" spans="1:28" ht="31.5" customHeight="1">
      <c r="A139" s="509">
        <v>72</v>
      </c>
      <c r="B139" s="510">
        <v>45486</v>
      </c>
      <c r="C139" s="511">
        <v>1745400865296</v>
      </c>
      <c r="D139" s="521" t="s">
        <v>287</v>
      </c>
      <c r="E139" s="522" t="s">
        <v>288</v>
      </c>
      <c r="F139" s="523" t="s">
        <v>289</v>
      </c>
      <c r="G139" s="142" t="s">
        <v>36</v>
      </c>
      <c r="H139" s="143">
        <v>3</v>
      </c>
      <c r="I139" s="45">
        <f t="shared" si="25"/>
        <v>220000</v>
      </c>
      <c r="J139" s="46">
        <f t="shared" si="16"/>
        <v>660000</v>
      </c>
      <c r="K139" s="515">
        <f>SUM(J139:J140)</f>
        <v>880000</v>
      </c>
      <c r="L139" s="495"/>
      <c r="M139" s="498"/>
      <c r="N139" s="500"/>
      <c r="O139" s="501"/>
      <c r="P139" s="508">
        <f>K139+L139-M139-N139-O139</f>
        <v>880000</v>
      </c>
      <c r="Q139" s="503" t="s">
        <v>37</v>
      </c>
      <c r="R139" s="506">
        <v>52002</v>
      </c>
      <c r="S139" s="489" t="s">
        <v>60</v>
      </c>
      <c r="T139" s="492" t="s">
        <v>38</v>
      </c>
      <c r="U139" s="507"/>
      <c r="V139" s="507"/>
      <c r="W139" s="507"/>
      <c r="X139" s="4"/>
      <c r="Y139" s="134"/>
      <c r="Z139" s="92"/>
      <c r="AA139" s="92"/>
      <c r="AB139" s="92"/>
    </row>
    <row r="140" spans="1:28" ht="31.5" customHeight="1">
      <c r="A140" s="494"/>
      <c r="B140" s="494"/>
      <c r="C140" s="494"/>
      <c r="D140" s="494"/>
      <c r="E140" s="494"/>
      <c r="F140" s="494"/>
      <c r="G140" s="142" t="s">
        <v>66</v>
      </c>
      <c r="H140" s="143">
        <v>1</v>
      </c>
      <c r="I140" s="45">
        <f t="shared" si="25"/>
        <v>220000</v>
      </c>
      <c r="J140" s="46">
        <f t="shared" si="16"/>
        <v>220000</v>
      </c>
      <c r="K140" s="494"/>
      <c r="L140" s="497"/>
      <c r="M140" s="499"/>
      <c r="N140" s="499"/>
      <c r="O140" s="499"/>
      <c r="P140" s="494"/>
      <c r="Q140" s="505"/>
      <c r="R140" s="493"/>
      <c r="S140" s="491"/>
      <c r="T140" s="494"/>
      <c r="U140" s="494"/>
      <c r="V140" s="494"/>
      <c r="W140" s="494"/>
      <c r="X140" s="4"/>
      <c r="Y140" s="134"/>
      <c r="Z140" s="92"/>
      <c r="AA140" s="92"/>
      <c r="AB140" s="92"/>
    </row>
    <row r="141" spans="1:28" ht="31.5" customHeight="1">
      <c r="A141" s="154">
        <v>73</v>
      </c>
      <c r="B141" s="155">
        <v>45486</v>
      </c>
      <c r="C141" s="156">
        <v>1744153773518</v>
      </c>
      <c r="D141" s="163" t="s">
        <v>290</v>
      </c>
      <c r="E141" s="158" t="s">
        <v>291</v>
      </c>
      <c r="F141" s="159" t="s">
        <v>292</v>
      </c>
      <c r="G141" s="142" t="s">
        <v>36</v>
      </c>
      <c r="H141" s="143">
        <v>3</v>
      </c>
      <c r="I141" s="45">
        <f t="shared" si="25"/>
        <v>220000</v>
      </c>
      <c r="J141" s="46">
        <f t="shared" si="16"/>
        <v>660000</v>
      </c>
      <c r="K141" s="47">
        <f t="shared" ref="K141:K143" si="31">SUM(J141)</f>
        <v>660000</v>
      </c>
      <c r="L141" s="160"/>
      <c r="M141" s="144"/>
      <c r="N141" s="145"/>
      <c r="O141" s="146"/>
      <c r="P141" s="66">
        <f t="shared" ref="P141:P144" si="32">K141+L141-M141-N141-O141</f>
        <v>660000</v>
      </c>
      <c r="Q141" s="147" t="s">
        <v>37</v>
      </c>
      <c r="R141" s="152">
        <v>49002</v>
      </c>
      <c r="S141" s="161" t="s">
        <v>60</v>
      </c>
      <c r="T141" s="162" t="s">
        <v>38</v>
      </c>
      <c r="U141" s="72"/>
      <c r="V141" s="72"/>
      <c r="W141" s="72"/>
      <c r="X141" s="4"/>
      <c r="Y141" s="134"/>
      <c r="Z141" s="92"/>
      <c r="AA141" s="92"/>
      <c r="AB141" s="92"/>
    </row>
    <row r="142" spans="1:28" ht="31.5" customHeight="1">
      <c r="A142" s="154">
        <v>74</v>
      </c>
      <c r="B142" s="155">
        <v>45486</v>
      </c>
      <c r="C142" s="156" t="s">
        <v>293</v>
      </c>
      <c r="D142" s="157" t="s">
        <v>71</v>
      </c>
      <c r="E142" s="158" t="s">
        <v>294</v>
      </c>
      <c r="F142" s="159" t="s">
        <v>73</v>
      </c>
      <c r="G142" s="142" t="s">
        <v>82</v>
      </c>
      <c r="H142" s="143">
        <v>1</v>
      </c>
      <c r="I142" s="45">
        <f t="shared" si="25"/>
        <v>45000</v>
      </c>
      <c r="J142" s="46">
        <f t="shared" si="16"/>
        <v>45000</v>
      </c>
      <c r="K142" s="47">
        <f t="shared" si="31"/>
        <v>45000</v>
      </c>
      <c r="L142" s="160"/>
      <c r="M142" s="144">
        <v>4228</v>
      </c>
      <c r="N142" s="145"/>
      <c r="O142" s="146"/>
      <c r="P142" s="52">
        <f t="shared" si="32"/>
        <v>40772</v>
      </c>
      <c r="Q142" s="147" t="s">
        <v>37</v>
      </c>
      <c r="R142" s="152"/>
      <c r="S142" s="161"/>
      <c r="T142" s="162" t="s">
        <v>38</v>
      </c>
      <c r="U142" s="72"/>
      <c r="V142" s="72"/>
      <c r="W142" s="72"/>
      <c r="X142" s="4"/>
      <c r="Y142" s="134"/>
      <c r="Z142" s="92"/>
      <c r="AA142" s="92"/>
      <c r="AB142" s="92"/>
    </row>
    <row r="143" spans="1:28" ht="31.5" customHeight="1">
      <c r="A143" s="154">
        <v>75</v>
      </c>
      <c r="B143" s="155">
        <v>45486</v>
      </c>
      <c r="C143" s="156" t="s">
        <v>295</v>
      </c>
      <c r="D143" s="157" t="s">
        <v>71</v>
      </c>
      <c r="E143" s="158" t="s">
        <v>294</v>
      </c>
      <c r="F143" s="159" t="s">
        <v>73</v>
      </c>
      <c r="G143" s="142" t="s">
        <v>66</v>
      </c>
      <c r="H143" s="143">
        <v>1</v>
      </c>
      <c r="I143" s="45">
        <f t="shared" si="25"/>
        <v>220000</v>
      </c>
      <c r="J143" s="46">
        <f t="shared" si="16"/>
        <v>220000</v>
      </c>
      <c r="K143" s="47">
        <f t="shared" si="31"/>
        <v>220000</v>
      </c>
      <c r="L143" s="160"/>
      <c r="M143" s="144">
        <v>15284</v>
      </c>
      <c r="N143" s="145"/>
      <c r="O143" s="146"/>
      <c r="P143" s="52">
        <f t="shared" si="32"/>
        <v>204716</v>
      </c>
      <c r="Q143" s="147" t="s">
        <v>37</v>
      </c>
      <c r="R143" s="152"/>
      <c r="S143" s="161"/>
      <c r="T143" s="162" t="s">
        <v>38</v>
      </c>
      <c r="U143" s="72"/>
      <c r="V143" s="72"/>
      <c r="W143" s="72"/>
      <c r="X143" s="4"/>
      <c r="Y143" s="134"/>
      <c r="Z143" s="92"/>
      <c r="AA143" s="92"/>
      <c r="AB143" s="92"/>
    </row>
    <row r="144" spans="1:28" ht="31.5" customHeight="1">
      <c r="A144" s="509">
        <v>76</v>
      </c>
      <c r="B144" s="524">
        <v>45488</v>
      </c>
      <c r="C144" s="517">
        <v>1744141244455</v>
      </c>
      <c r="D144" s="518" t="s">
        <v>296</v>
      </c>
      <c r="E144" s="513" t="s">
        <v>297</v>
      </c>
      <c r="F144" s="514" t="s">
        <v>298</v>
      </c>
      <c r="G144" s="142" t="s">
        <v>43</v>
      </c>
      <c r="H144" s="143">
        <v>1</v>
      </c>
      <c r="I144" s="45">
        <f t="shared" si="25"/>
        <v>220000</v>
      </c>
      <c r="J144" s="46">
        <f t="shared" si="16"/>
        <v>220000</v>
      </c>
      <c r="K144" s="515">
        <f>SUM(J144:J146)</f>
        <v>520000</v>
      </c>
      <c r="L144" s="495"/>
      <c r="M144" s="498"/>
      <c r="N144" s="500"/>
      <c r="O144" s="501"/>
      <c r="P144" s="508">
        <f t="shared" si="32"/>
        <v>520000</v>
      </c>
      <c r="Q144" s="503"/>
      <c r="R144" s="506">
        <v>46002</v>
      </c>
      <c r="S144" s="489" t="s">
        <v>60</v>
      </c>
      <c r="T144" s="492"/>
      <c r="U144" s="507"/>
      <c r="V144" s="507"/>
      <c r="W144" s="507"/>
      <c r="X144" s="4"/>
      <c r="Y144" s="134"/>
      <c r="Z144" s="92"/>
      <c r="AA144" s="92"/>
      <c r="AB144" s="92"/>
    </row>
    <row r="145" spans="1:28" ht="31.5" customHeight="1">
      <c r="A145" s="493"/>
      <c r="B145" s="493"/>
      <c r="C145" s="496"/>
      <c r="D145" s="496"/>
      <c r="E145" s="496"/>
      <c r="F145" s="496"/>
      <c r="G145" s="142" t="s">
        <v>45</v>
      </c>
      <c r="H145" s="143">
        <v>1</v>
      </c>
      <c r="I145" s="45">
        <f t="shared" si="25"/>
        <v>80000</v>
      </c>
      <c r="J145" s="46">
        <f t="shared" si="16"/>
        <v>80000</v>
      </c>
      <c r="K145" s="493"/>
      <c r="L145" s="496"/>
      <c r="M145" s="493"/>
      <c r="N145" s="493"/>
      <c r="O145" s="493"/>
      <c r="P145" s="493"/>
      <c r="Q145" s="504"/>
      <c r="R145" s="493"/>
      <c r="S145" s="490"/>
      <c r="T145" s="493"/>
      <c r="U145" s="493"/>
      <c r="V145" s="493"/>
      <c r="W145" s="493"/>
      <c r="X145" s="4"/>
      <c r="Y145" s="134"/>
      <c r="Z145" s="92"/>
      <c r="AA145" s="92"/>
      <c r="AB145" s="92"/>
    </row>
    <row r="146" spans="1:28" ht="31.5" customHeight="1">
      <c r="A146" s="494"/>
      <c r="B146" s="494"/>
      <c r="C146" s="497"/>
      <c r="D146" s="497"/>
      <c r="E146" s="497"/>
      <c r="F146" s="497"/>
      <c r="G146" s="142" t="s">
        <v>130</v>
      </c>
      <c r="H146" s="143">
        <v>1</v>
      </c>
      <c r="I146" s="45">
        <f t="shared" si="25"/>
        <v>220000</v>
      </c>
      <c r="J146" s="46">
        <f t="shared" si="16"/>
        <v>220000</v>
      </c>
      <c r="K146" s="494"/>
      <c r="L146" s="497"/>
      <c r="M146" s="499"/>
      <c r="N146" s="499"/>
      <c r="O146" s="499"/>
      <c r="P146" s="494"/>
      <c r="Q146" s="505"/>
      <c r="R146" s="493"/>
      <c r="S146" s="491"/>
      <c r="T146" s="494"/>
      <c r="U146" s="494"/>
      <c r="V146" s="494"/>
      <c r="W146" s="494"/>
      <c r="X146" s="4"/>
      <c r="Y146" s="134"/>
      <c r="Z146" s="92"/>
      <c r="AA146" s="92"/>
      <c r="AB146" s="92"/>
    </row>
    <row r="147" spans="1:28" ht="31.5" customHeight="1">
      <c r="A147" s="509">
        <v>77</v>
      </c>
      <c r="B147" s="519">
        <v>45488</v>
      </c>
      <c r="C147" s="507">
        <v>1744212399782</v>
      </c>
      <c r="D147" s="518" t="s">
        <v>299</v>
      </c>
      <c r="E147" s="520" t="s">
        <v>300</v>
      </c>
      <c r="F147" s="514" t="s">
        <v>301</v>
      </c>
      <c r="G147" s="142" t="s">
        <v>43</v>
      </c>
      <c r="H147" s="143">
        <v>1</v>
      </c>
      <c r="I147" s="45">
        <f t="shared" si="25"/>
        <v>220000</v>
      </c>
      <c r="J147" s="46">
        <f t="shared" si="16"/>
        <v>220000</v>
      </c>
      <c r="K147" s="515">
        <f>SUM(J147:J148)</f>
        <v>300000</v>
      </c>
      <c r="L147" s="495">
        <v>44000</v>
      </c>
      <c r="M147" s="498"/>
      <c r="N147" s="500"/>
      <c r="O147" s="501">
        <v>14000</v>
      </c>
      <c r="P147" s="508">
        <f>K147+L147-M147-N147-O147</f>
        <v>330000</v>
      </c>
      <c r="Q147" s="503" t="s">
        <v>37</v>
      </c>
      <c r="R147" s="506"/>
      <c r="S147" s="489"/>
      <c r="T147" s="492" t="s">
        <v>38</v>
      </c>
      <c r="U147" s="507"/>
      <c r="V147" s="507"/>
      <c r="W147" s="507"/>
      <c r="X147" s="4"/>
      <c r="Y147" s="134"/>
      <c r="Z147" s="92"/>
      <c r="AA147" s="92"/>
      <c r="AB147" s="92"/>
    </row>
    <row r="148" spans="1:28" ht="31.5" customHeight="1">
      <c r="A148" s="494"/>
      <c r="B148" s="494"/>
      <c r="C148" s="494"/>
      <c r="D148" s="497"/>
      <c r="E148" s="497"/>
      <c r="F148" s="497"/>
      <c r="G148" s="142" t="s">
        <v>45</v>
      </c>
      <c r="H148" s="143">
        <v>1</v>
      </c>
      <c r="I148" s="45">
        <f t="shared" si="25"/>
        <v>80000</v>
      </c>
      <c r="J148" s="46">
        <f t="shared" si="16"/>
        <v>80000</v>
      </c>
      <c r="K148" s="494"/>
      <c r="L148" s="497"/>
      <c r="M148" s="499"/>
      <c r="N148" s="499"/>
      <c r="O148" s="499"/>
      <c r="P148" s="494"/>
      <c r="Q148" s="505"/>
      <c r="R148" s="493"/>
      <c r="S148" s="491"/>
      <c r="T148" s="494"/>
      <c r="U148" s="494"/>
      <c r="V148" s="494"/>
      <c r="W148" s="494"/>
      <c r="X148" s="4"/>
      <c r="Y148" s="134"/>
      <c r="Z148" s="92"/>
      <c r="AA148" s="92"/>
      <c r="AB148" s="92"/>
    </row>
    <row r="149" spans="1:28" ht="31.5" customHeight="1">
      <c r="A149" s="509">
        <v>78</v>
      </c>
      <c r="B149" s="519">
        <v>45488</v>
      </c>
      <c r="C149" s="511">
        <v>1744393199837</v>
      </c>
      <c r="D149" s="521" t="s">
        <v>302</v>
      </c>
      <c r="E149" s="522" t="s">
        <v>303</v>
      </c>
      <c r="F149" s="523" t="s">
        <v>304</v>
      </c>
      <c r="G149" s="142" t="s">
        <v>43</v>
      </c>
      <c r="H149" s="143">
        <v>8</v>
      </c>
      <c r="I149" s="45">
        <f t="shared" si="25"/>
        <v>220000</v>
      </c>
      <c r="J149" s="46">
        <f t="shared" si="16"/>
        <v>1760000</v>
      </c>
      <c r="K149" s="515">
        <f>SUM(J149:J150)</f>
        <v>2400000</v>
      </c>
      <c r="L149" s="495"/>
      <c r="M149" s="498"/>
      <c r="N149" s="500"/>
      <c r="O149" s="501"/>
      <c r="P149" s="508">
        <f>K149+L149-M149-N149-O149</f>
        <v>2400000</v>
      </c>
      <c r="Q149" s="503" t="s">
        <v>37</v>
      </c>
      <c r="R149" s="506">
        <v>92005</v>
      </c>
      <c r="S149" s="489" t="s">
        <v>60</v>
      </c>
      <c r="T149" s="492" t="s">
        <v>38</v>
      </c>
      <c r="U149" s="507"/>
      <c r="V149" s="507"/>
      <c r="W149" s="507"/>
      <c r="X149" s="4"/>
      <c r="Y149" s="134"/>
      <c r="Z149" s="92"/>
      <c r="AA149" s="92"/>
      <c r="AB149" s="92"/>
    </row>
    <row r="150" spans="1:28" ht="31.5" customHeight="1">
      <c r="A150" s="494"/>
      <c r="B150" s="494"/>
      <c r="C150" s="494"/>
      <c r="D150" s="494"/>
      <c r="E150" s="494"/>
      <c r="F150" s="494"/>
      <c r="G150" s="142" t="s">
        <v>45</v>
      </c>
      <c r="H150" s="143">
        <v>8</v>
      </c>
      <c r="I150" s="45">
        <f t="shared" si="25"/>
        <v>80000</v>
      </c>
      <c r="J150" s="46">
        <f t="shared" si="16"/>
        <v>640000</v>
      </c>
      <c r="K150" s="494"/>
      <c r="L150" s="497"/>
      <c r="M150" s="499"/>
      <c r="N150" s="499"/>
      <c r="O150" s="499"/>
      <c r="P150" s="494"/>
      <c r="Q150" s="505"/>
      <c r="R150" s="493"/>
      <c r="S150" s="491"/>
      <c r="T150" s="494"/>
      <c r="U150" s="494"/>
      <c r="V150" s="494"/>
      <c r="W150" s="494"/>
      <c r="X150" s="4"/>
      <c r="Y150" s="134"/>
      <c r="Z150" s="92"/>
      <c r="AA150" s="92"/>
      <c r="AB150" s="92"/>
    </row>
    <row r="151" spans="1:28" ht="31.5" customHeight="1">
      <c r="A151" s="669">
        <v>79</v>
      </c>
      <c r="B151" s="670">
        <v>45488</v>
      </c>
      <c r="C151" s="671">
        <v>1744459834231</v>
      </c>
      <c r="D151" s="672" t="s">
        <v>305</v>
      </c>
      <c r="E151" s="673" t="s">
        <v>306</v>
      </c>
      <c r="F151" s="674" t="s">
        <v>307</v>
      </c>
      <c r="G151" s="169" t="s">
        <v>45</v>
      </c>
      <c r="H151" s="170">
        <v>3</v>
      </c>
      <c r="I151" s="25"/>
      <c r="J151" s="26"/>
      <c r="K151" s="675">
        <f>SUM(J151:J152)</f>
        <v>0</v>
      </c>
      <c r="L151" s="665"/>
      <c r="M151" s="666"/>
      <c r="N151" s="666"/>
      <c r="O151" s="666"/>
      <c r="P151" s="667">
        <f>K151+L151-M151-N151-O151</f>
        <v>0</v>
      </c>
      <c r="Q151" s="668"/>
      <c r="R151" s="666">
        <v>45001</v>
      </c>
      <c r="S151" s="662" t="s">
        <v>60</v>
      </c>
      <c r="T151" s="663"/>
      <c r="U151" s="664"/>
      <c r="V151" s="664"/>
      <c r="W151" s="664"/>
      <c r="X151" s="4"/>
      <c r="Y151" s="134"/>
      <c r="Z151" s="92"/>
      <c r="AA151" s="92"/>
      <c r="AB151" s="92"/>
    </row>
    <row r="152" spans="1:28" ht="31.5" customHeight="1">
      <c r="A152" s="494"/>
      <c r="B152" s="494"/>
      <c r="C152" s="497"/>
      <c r="D152" s="497"/>
      <c r="E152" s="497"/>
      <c r="F152" s="497"/>
      <c r="G152" s="169" t="s">
        <v>126</v>
      </c>
      <c r="H152" s="170">
        <v>3</v>
      </c>
      <c r="I152" s="25"/>
      <c r="J152" s="26"/>
      <c r="K152" s="494"/>
      <c r="L152" s="497"/>
      <c r="M152" s="499"/>
      <c r="N152" s="499"/>
      <c r="O152" s="499"/>
      <c r="P152" s="494"/>
      <c r="Q152" s="505"/>
      <c r="R152" s="493"/>
      <c r="S152" s="491"/>
      <c r="T152" s="494"/>
      <c r="U152" s="494"/>
      <c r="V152" s="494"/>
      <c r="W152" s="494"/>
      <c r="X152" s="4"/>
      <c r="Y152" s="134"/>
      <c r="Z152" s="92"/>
      <c r="AA152" s="92"/>
      <c r="AB152" s="92"/>
    </row>
    <row r="153" spans="1:28" ht="31.5" customHeight="1">
      <c r="A153" s="509">
        <v>80</v>
      </c>
      <c r="B153" s="519">
        <v>45488</v>
      </c>
      <c r="C153" s="511">
        <v>1744527370738</v>
      </c>
      <c r="D153" s="679" t="s">
        <v>308</v>
      </c>
      <c r="E153" s="513" t="s">
        <v>309</v>
      </c>
      <c r="F153" s="661" t="s">
        <v>310</v>
      </c>
      <c r="G153" s="142" t="s">
        <v>43</v>
      </c>
      <c r="H153" s="143">
        <v>1</v>
      </c>
      <c r="I153" s="45">
        <f t="shared" ref="I153:I162" si="33">VLOOKUP(G153,$Y$4:$Z$56,2,0)</f>
        <v>220000</v>
      </c>
      <c r="J153" s="46">
        <f t="shared" ref="J153:J163" si="34">I153*H153</f>
        <v>220000</v>
      </c>
      <c r="K153" s="515">
        <f>SUM(J153:J154)</f>
        <v>300000</v>
      </c>
      <c r="L153" s="677"/>
      <c r="M153" s="498"/>
      <c r="N153" s="500"/>
      <c r="O153" s="501"/>
      <c r="P153" s="502">
        <f>K153+L153-M153-N153-O153</f>
        <v>300000</v>
      </c>
      <c r="Q153" s="503" t="s">
        <v>37</v>
      </c>
      <c r="R153" s="678">
        <v>27001</v>
      </c>
      <c r="S153" s="676" t="s">
        <v>60</v>
      </c>
      <c r="T153" s="492" t="s">
        <v>38</v>
      </c>
      <c r="U153" s="507"/>
      <c r="V153" s="507"/>
      <c r="W153" s="507" t="s">
        <v>283</v>
      </c>
      <c r="X153" s="4"/>
      <c r="Y153" s="134"/>
      <c r="Z153" s="92"/>
      <c r="AA153" s="92"/>
      <c r="AB153" s="92"/>
    </row>
    <row r="154" spans="1:28" ht="31.5" customHeight="1">
      <c r="A154" s="494"/>
      <c r="B154" s="494"/>
      <c r="C154" s="494"/>
      <c r="D154" s="494"/>
      <c r="E154" s="497"/>
      <c r="F154" s="497"/>
      <c r="G154" s="142" t="s">
        <v>45</v>
      </c>
      <c r="H154" s="143">
        <v>1</v>
      </c>
      <c r="I154" s="45">
        <f t="shared" si="33"/>
        <v>80000</v>
      </c>
      <c r="J154" s="46">
        <f t="shared" si="34"/>
        <v>80000</v>
      </c>
      <c r="K154" s="494"/>
      <c r="L154" s="497"/>
      <c r="M154" s="499"/>
      <c r="N154" s="499"/>
      <c r="O154" s="499"/>
      <c r="P154" s="494"/>
      <c r="Q154" s="505"/>
      <c r="R154" s="493"/>
      <c r="S154" s="491"/>
      <c r="T154" s="494"/>
      <c r="U154" s="494"/>
      <c r="V154" s="494"/>
      <c r="W154" s="494"/>
      <c r="X154" s="4"/>
      <c r="Y154" s="134"/>
      <c r="Z154" s="92"/>
      <c r="AA154" s="92"/>
      <c r="AB154" s="92"/>
    </row>
    <row r="155" spans="1:28" ht="31.5" customHeight="1">
      <c r="A155" s="154">
        <v>81</v>
      </c>
      <c r="B155" s="155">
        <v>45488</v>
      </c>
      <c r="C155" s="156" t="s">
        <v>311</v>
      </c>
      <c r="D155" s="157" t="s">
        <v>71</v>
      </c>
      <c r="E155" s="158" t="s">
        <v>312</v>
      </c>
      <c r="F155" s="159" t="s">
        <v>243</v>
      </c>
      <c r="G155" s="142" t="s">
        <v>36</v>
      </c>
      <c r="H155" s="143">
        <v>2</v>
      </c>
      <c r="I155" s="45">
        <f t="shared" si="33"/>
        <v>220000</v>
      </c>
      <c r="J155" s="46">
        <f t="shared" si="34"/>
        <v>440000</v>
      </c>
      <c r="K155" s="47">
        <f t="shared" ref="K155:K158" si="35">SUM(J155)</f>
        <v>440000</v>
      </c>
      <c r="L155" s="160"/>
      <c r="M155" s="144">
        <v>28260</v>
      </c>
      <c r="N155" s="183"/>
      <c r="O155" s="146"/>
      <c r="P155" s="52">
        <f t="shared" ref="P155:P159" si="36">K155+L155-M155-N155-O155</f>
        <v>411740</v>
      </c>
      <c r="Q155" s="147" t="s">
        <v>37</v>
      </c>
      <c r="R155" s="152"/>
      <c r="S155" s="161"/>
      <c r="T155" s="162" t="s">
        <v>38</v>
      </c>
      <c r="U155" s="72"/>
      <c r="V155" s="72"/>
      <c r="W155" s="72"/>
      <c r="X155" s="4"/>
      <c r="Y155" s="134"/>
      <c r="Z155" s="92"/>
      <c r="AA155" s="92"/>
      <c r="AB155" s="92"/>
    </row>
    <row r="156" spans="1:28" ht="31.5" customHeight="1">
      <c r="A156" s="154">
        <v>82</v>
      </c>
      <c r="B156" s="155">
        <v>45488</v>
      </c>
      <c r="C156" s="156" t="s">
        <v>313</v>
      </c>
      <c r="D156" s="157" t="s">
        <v>71</v>
      </c>
      <c r="E156" s="158" t="s">
        <v>314</v>
      </c>
      <c r="F156" s="159" t="s">
        <v>35</v>
      </c>
      <c r="G156" s="142" t="s">
        <v>82</v>
      </c>
      <c r="H156" s="143">
        <v>2</v>
      </c>
      <c r="I156" s="45">
        <f t="shared" si="33"/>
        <v>45000</v>
      </c>
      <c r="J156" s="46">
        <f t="shared" si="34"/>
        <v>90000</v>
      </c>
      <c r="K156" s="47">
        <f t="shared" si="35"/>
        <v>90000</v>
      </c>
      <c r="L156" s="160"/>
      <c r="M156" s="144">
        <v>6212</v>
      </c>
      <c r="N156" s="183"/>
      <c r="O156" s="146"/>
      <c r="P156" s="52">
        <f t="shared" si="36"/>
        <v>83788</v>
      </c>
      <c r="Q156" s="147" t="s">
        <v>37</v>
      </c>
      <c r="R156" s="152"/>
      <c r="S156" s="161"/>
      <c r="T156" s="162" t="s">
        <v>38</v>
      </c>
      <c r="U156" s="72"/>
      <c r="V156" s="72"/>
      <c r="W156" s="72"/>
      <c r="X156" s="4"/>
      <c r="Y156" s="134"/>
      <c r="Z156" s="92"/>
      <c r="AA156" s="92"/>
      <c r="AB156" s="92"/>
    </row>
    <row r="157" spans="1:28" ht="31.5" customHeight="1">
      <c r="A157" s="154">
        <v>83</v>
      </c>
      <c r="B157" s="155">
        <v>45489</v>
      </c>
      <c r="C157" s="36" t="s">
        <v>315</v>
      </c>
      <c r="D157" s="184" t="s">
        <v>29</v>
      </c>
      <c r="E157" s="86"/>
      <c r="F157" s="159" t="s">
        <v>73</v>
      </c>
      <c r="G157" s="142" t="s">
        <v>66</v>
      </c>
      <c r="H157" s="143">
        <v>2</v>
      </c>
      <c r="I157" s="45">
        <f t="shared" si="33"/>
        <v>220000</v>
      </c>
      <c r="J157" s="46">
        <f t="shared" si="34"/>
        <v>440000</v>
      </c>
      <c r="K157" s="47">
        <f t="shared" si="35"/>
        <v>440000</v>
      </c>
      <c r="L157" s="160"/>
      <c r="M157" s="144"/>
      <c r="N157" s="183"/>
      <c r="O157" s="146"/>
      <c r="P157" s="52">
        <f t="shared" si="36"/>
        <v>440000</v>
      </c>
      <c r="Q157" s="147"/>
      <c r="R157" s="152"/>
      <c r="S157" s="161"/>
      <c r="T157" s="162"/>
      <c r="U157" s="72"/>
      <c r="V157" s="72"/>
      <c r="W157" s="72"/>
      <c r="X157" s="4"/>
      <c r="Y157" s="134"/>
      <c r="Z157" s="92"/>
      <c r="AA157" s="92"/>
      <c r="AB157" s="92"/>
    </row>
    <row r="158" spans="1:28" ht="31.5" customHeight="1">
      <c r="A158" s="154">
        <v>84</v>
      </c>
      <c r="B158" s="155">
        <v>45489</v>
      </c>
      <c r="C158" s="156" t="s">
        <v>316</v>
      </c>
      <c r="D158" s="157" t="s">
        <v>71</v>
      </c>
      <c r="E158" s="158" t="s">
        <v>317</v>
      </c>
      <c r="F158" s="159" t="s">
        <v>35</v>
      </c>
      <c r="G158" s="142" t="s">
        <v>82</v>
      </c>
      <c r="H158" s="143">
        <v>1</v>
      </c>
      <c r="I158" s="45">
        <f t="shared" si="33"/>
        <v>45000</v>
      </c>
      <c r="J158" s="46">
        <f t="shared" si="34"/>
        <v>45000</v>
      </c>
      <c r="K158" s="47">
        <f t="shared" si="35"/>
        <v>45000</v>
      </c>
      <c r="L158" s="160"/>
      <c r="M158" s="144">
        <v>4012</v>
      </c>
      <c r="N158" s="183"/>
      <c r="O158" s="146"/>
      <c r="P158" s="52">
        <f t="shared" si="36"/>
        <v>40988</v>
      </c>
      <c r="Q158" s="147" t="s">
        <v>37</v>
      </c>
      <c r="R158" s="152"/>
      <c r="S158" s="161"/>
      <c r="T158" s="162" t="s">
        <v>38</v>
      </c>
      <c r="U158" s="72"/>
      <c r="V158" s="72"/>
      <c r="W158" s="72"/>
      <c r="X158" s="4"/>
      <c r="Y158" s="134"/>
      <c r="Z158" s="92"/>
      <c r="AA158" s="92"/>
      <c r="AB158" s="92"/>
    </row>
    <row r="159" spans="1:28" ht="31.5" customHeight="1">
      <c r="A159" s="509">
        <v>85</v>
      </c>
      <c r="B159" s="516">
        <v>45489</v>
      </c>
      <c r="C159" s="495" t="s">
        <v>318</v>
      </c>
      <c r="D159" s="562" t="s">
        <v>319</v>
      </c>
      <c r="E159" s="513" t="s">
        <v>320</v>
      </c>
      <c r="F159" s="661" t="s">
        <v>96</v>
      </c>
      <c r="G159" s="142" t="s">
        <v>43</v>
      </c>
      <c r="H159" s="143">
        <v>1</v>
      </c>
      <c r="I159" s="45">
        <f t="shared" si="33"/>
        <v>220000</v>
      </c>
      <c r="J159" s="46">
        <f t="shared" si="34"/>
        <v>220000</v>
      </c>
      <c r="K159" s="515">
        <f>SUM(J159:J160)</f>
        <v>300000</v>
      </c>
      <c r="L159" s="495"/>
      <c r="M159" s="498"/>
      <c r="N159" s="500"/>
      <c r="O159" s="501"/>
      <c r="P159" s="508">
        <f t="shared" si="36"/>
        <v>300000</v>
      </c>
      <c r="Q159" s="503"/>
      <c r="R159" s="506"/>
      <c r="S159" s="489"/>
      <c r="T159" s="492"/>
      <c r="U159" s="507"/>
      <c r="V159" s="507"/>
      <c r="W159" s="507"/>
      <c r="X159" s="4"/>
      <c r="Y159" s="134"/>
      <c r="Z159" s="92"/>
      <c r="AA159" s="92"/>
      <c r="AB159" s="92"/>
    </row>
    <row r="160" spans="1:28" ht="31.5" customHeight="1">
      <c r="A160" s="494"/>
      <c r="B160" s="497"/>
      <c r="C160" s="497"/>
      <c r="D160" s="497"/>
      <c r="E160" s="497"/>
      <c r="F160" s="497"/>
      <c r="G160" s="142" t="s">
        <v>45</v>
      </c>
      <c r="H160" s="143">
        <v>1</v>
      </c>
      <c r="I160" s="45">
        <f t="shared" si="33"/>
        <v>80000</v>
      </c>
      <c r="J160" s="46">
        <f t="shared" si="34"/>
        <v>80000</v>
      </c>
      <c r="K160" s="494"/>
      <c r="L160" s="497"/>
      <c r="M160" s="499"/>
      <c r="N160" s="493"/>
      <c r="O160" s="499"/>
      <c r="P160" s="494"/>
      <c r="Q160" s="505"/>
      <c r="R160" s="493"/>
      <c r="S160" s="491"/>
      <c r="T160" s="494"/>
      <c r="U160" s="494"/>
      <c r="V160" s="494"/>
      <c r="W160" s="494"/>
      <c r="X160" s="4"/>
      <c r="Y160" s="134"/>
      <c r="Z160" s="92"/>
      <c r="AA160" s="92"/>
      <c r="AB160" s="92"/>
    </row>
    <row r="161" spans="1:28" ht="31.5" customHeight="1">
      <c r="A161" s="509">
        <v>86</v>
      </c>
      <c r="B161" s="516">
        <v>45489</v>
      </c>
      <c r="C161" s="511">
        <v>1744079468752</v>
      </c>
      <c r="D161" s="518" t="s">
        <v>305</v>
      </c>
      <c r="E161" s="513" t="s">
        <v>306</v>
      </c>
      <c r="F161" s="661" t="s">
        <v>307</v>
      </c>
      <c r="G161" s="142" t="s">
        <v>43</v>
      </c>
      <c r="H161" s="143">
        <v>3</v>
      </c>
      <c r="I161" s="45">
        <f t="shared" si="33"/>
        <v>220000</v>
      </c>
      <c r="J161" s="46">
        <f t="shared" si="34"/>
        <v>660000</v>
      </c>
      <c r="K161" s="515">
        <f>SUM(J161:J162)</f>
        <v>900000</v>
      </c>
      <c r="L161" s="495"/>
      <c r="M161" s="498"/>
      <c r="N161" s="500"/>
      <c r="O161" s="501"/>
      <c r="P161" s="502">
        <f>K161+L161-M161-N161-O161</f>
        <v>900000</v>
      </c>
      <c r="Q161" s="503" t="s">
        <v>37</v>
      </c>
      <c r="R161" s="506">
        <v>51002</v>
      </c>
      <c r="S161" s="489" t="s">
        <v>60</v>
      </c>
      <c r="T161" s="492" t="s">
        <v>38</v>
      </c>
      <c r="U161" s="72"/>
      <c r="V161" s="72"/>
      <c r="W161" s="72"/>
      <c r="X161" s="4"/>
      <c r="Y161" s="134"/>
      <c r="Z161" s="92"/>
      <c r="AA161" s="92"/>
      <c r="AB161" s="92"/>
    </row>
    <row r="162" spans="1:28" ht="31.5" customHeight="1">
      <c r="A162" s="494"/>
      <c r="B162" s="497"/>
      <c r="C162" s="494"/>
      <c r="D162" s="497"/>
      <c r="E162" s="497"/>
      <c r="F162" s="497"/>
      <c r="G162" s="142" t="s">
        <v>45</v>
      </c>
      <c r="H162" s="143">
        <v>3</v>
      </c>
      <c r="I162" s="45">
        <f t="shared" si="33"/>
        <v>80000</v>
      </c>
      <c r="J162" s="46">
        <f t="shared" si="34"/>
        <v>240000</v>
      </c>
      <c r="K162" s="494"/>
      <c r="L162" s="497"/>
      <c r="M162" s="499"/>
      <c r="N162" s="499"/>
      <c r="O162" s="499"/>
      <c r="P162" s="494"/>
      <c r="Q162" s="505"/>
      <c r="R162" s="493"/>
      <c r="S162" s="491"/>
      <c r="T162" s="494"/>
      <c r="U162" s="72"/>
      <c r="V162" s="72"/>
      <c r="W162" s="72"/>
      <c r="X162" s="4"/>
      <c r="Y162" s="134"/>
      <c r="Z162" s="92"/>
      <c r="AA162" s="92"/>
      <c r="AB162" s="92"/>
    </row>
    <row r="163" spans="1:28" ht="31.5" customHeight="1">
      <c r="A163" s="509">
        <v>87</v>
      </c>
      <c r="B163" s="516">
        <v>45489</v>
      </c>
      <c r="C163" s="511">
        <v>1744144482804</v>
      </c>
      <c r="D163" s="521" t="s">
        <v>189</v>
      </c>
      <c r="E163" s="522" t="s">
        <v>190</v>
      </c>
      <c r="F163" s="683" t="s">
        <v>191</v>
      </c>
      <c r="G163" s="657"/>
      <c r="H163" s="680"/>
      <c r="I163" s="681"/>
      <c r="J163" s="682">
        <f t="shared" si="34"/>
        <v>0</v>
      </c>
      <c r="K163" s="515">
        <f>SUM(J163)</f>
        <v>0</v>
      </c>
      <c r="L163" s="495"/>
      <c r="M163" s="498"/>
      <c r="N163" s="500"/>
      <c r="O163" s="501"/>
      <c r="P163" s="502">
        <f>K163+L163-M163-N163-O163</f>
        <v>0</v>
      </c>
      <c r="Q163" s="503"/>
      <c r="R163" s="506">
        <v>55797</v>
      </c>
      <c r="S163" s="489" t="s">
        <v>60</v>
      </c>
      <c r="T163" s="492"/>
      <c r="U163" s="142" t="s">
        <v>36</v>
      </c>
      <c r="V163" s="72">
        <v>1</v>
      </c>
      <c r="W163" s="659" t="s">
        <v>321</v>
      </c>
      <c r="X163" s="4"/>
      <c r="Y163" s="134"/>
      <c r="Z163" s="92"/>
      <c r="AA163" s="92"/>
      <c r="AB163" s="92"/>
    </row>
    <row r="164" spans="1:28" ht="31.5" customHeight="1">
      <c r="A164" s="493"/>
      <c r="B164" s="496"/>
      <c r="C164" s="493"/>
      <c r="D164" s="493"/>
      <c r="E164" s="493"/>
      <c r="F164" s="493"/>
      <c r="G164" s="652"/>
      <c r="H164" s="655"/>
      <c r="I164" s="493"/>
      <c r="J164" s="553"/>
      <c r="K164" s="493"/>
      <c r="L164" s="496"/>
      <c r="M164" s="493"/>
      <c r="N164" s="493"/>
      <c r="O164" s="493"/>
      <c r="P164" s="493"/>
      <c r="Q164" s="504"/>
      <c r="R164" s="493"/>
      <c r="S164" s="490"/>
      <c r="T164" s="493"/>
      <c r="U164" s="142" t="s">
        <v>66</v>
      </c>
      <c r="V164" s="72">
        <v>2</v>
      </c>
      <c r="W164" s="493"/>
      <c r="X164" s="4"/>
      <c r="Y164" s="134"/>
      <c r="Z164" s="92"/>
      <c r="AA164" s="92"/>
      <c r="AB164" s="92"/>
    </row>
    <row r="165" spans="1:28" ht="31.5" customHeight="1">
      <c r="A165" s="494"/>
      <c r="B165" s="497"/>
      <c r="C165" s="494"/>
      <c r="D165" s="494"/>
      <c r="E165" s="494"/>
      <c r="F165" s="494"/>
      <c r="G165" s="532"/>
      <c r="H165" s="656"/>
      <c r="I165" s="494"/>
      <c r="J165" s="548"/>
      <c r="K165" s="494"/>
      <c r="L165" s="497"/>
      <c r="M165" s="499"/>
      <c r="N165" s="499"/>
      <c r="O165" s="499"/>
      <c r="P165" s="494"/>
      <c r="Q165" s="505"/>
      <c r="R165" s="493"/>
      <c r="S165" s="491"/>
      <c r="T165" s="494"/>
      <c r="U165" s="142" t="s">
        <v>130</v>
      </c>
      <c r="V165" s="72">
        <v>3</v>
      </c>
      <c r="W165" s="494"/>
      <c r="X165" s="4"/>
      <c r="Y165" s="134"/>
      <c r="Z165" s="92"/>
      <c r="AA165" s="92"/>
      <c r="AB165" s="92"/>
    </row>
    <row r="166" spans="1:28" ht="31.5" customHeight="1">
      <c r="A166" s="509">
        <v>88</v>
      </c>
      <c r="B166" s="516">
        <v>45489</v>
      </c>
      <c r="C166" s="511">
        <v>1744227049454</v>
      </c>
      <c r="D166" s="518" t="s">
        <v>322</v>
      </c>
      <c r="E166" s="513" t="s">
        <v>323</v>
      </c>
      <c r="F166" s="514" t="s">
        <v>324</v>
      </c>
      <c r="G166" s="142" t="s">
        <v>43</v>
      </c>
      <c r="H166" s="143">
        <v>1</v>
      </c>
      <c r="I166" s="185">
        <f t="shared" ref="I166:I191" si="37">VLOOKUP(G166,$Y$4:$Z$56,2,0)</f>
        <v>220000</v>
      </c>
      <c r="J166" s="46">
        <f t="shared" ref="J166:J246" si="38">I166*H166</f>
        <v>220000</v>
      </c>
      <c r="K166" s="515">
        <f>SUM(J166:J169)</f>
        <v>1190000</v>
      </c>
      <c r="L166" s="495"/>
      <c r="M166" s="498"/>
      <c r="N166" s="500"/>
      <c r="O166" s="501"/>
      <c r="P166" s="502">
        <f>K166+L166-M166-N166-O166</f>
        <v>1190000</v>
      </c>
      <c r="Q166" s="503" t="s">
        <v>37</v>
      </c>
      <c r="R166" s="506">
        <v>58002</v>
      </c>
      <c r="S166" s="489" t="s">
        <v>60</v>
      </c>
      <c r="T166" s="492" t="s">
        <v>38</v>
      </c>
      <c r="U166" s="507"/>
      <c r="V166" s="507"/>
      <c r="W166" s="507"/>
      <c r="X166" s="4"/>
      <c r="Y166" s="134"/>
      <c r="Z166" s="92"/>
      <c r="AA166" s="92"/>
      <c r="AB166" s="92"/>
    </row>
    <row r="167" spans="1:28" ht="31.5" customHeight="1">
      <c r="A167" s="493"/>
      <c r="B167" s="496"/>
      <c r="C167" s="493"/>
      <c r="D167" s="496"/>
      <c r="E167" s="496"/>
      <c r="F167" s="496"/>
      <c r="G167" s="142" t="s">
        <v>45</v>
      </c>
      <c r="H167" s="143">
        <v>1</v>
      </c>
      <c r="I167" s="185">
        <f t="shared" si="37"/>
        <v>80000</v>
      </c>
      <c r="J167" s="46">
        <f t="shared" si="38"/>
        <v>80000</v>
      </c>
      <c r="K167" s="493"/>
      <c r="L167" s="496"/>
      <c r="M167" s="493"/>
      <c r="N167" s="493"/>
      <c r="O167" s="493"/>
      <c r="P167" s="493"/>
      <c r="Q167" s="504"/>
      <c r="R167" s="493"/>
      <c r="S167" s="490"/>
      <c r="T167" s="493"/>
      <c r="U167" s="493"/>
      <c r="V167" s="493"/>
      <c r="W167" s="493"/>
      <c r="X167" s="4"/>
      <c r="Y167" s="134"/>
      <c r="Z167" s="92"/>
      <c r="AA167" s="92"/>
      <c r="AB167" s="92"/>
    </row>
    <row r="168" spans="1:28" ht="31.5" customHeight="1">
      <c r="A168" s="493"/>
      <c r="B168" s="496"/>
      <c r="C168" s="493"/>
      <c r="D168" s="496"/>
      <c r="E168" s="496"/>
      <c r="F168" s="496"/>
      <c r="G168" s="142" t="s">
        <v>66</v>
      </c>
      <c r="H168" s="143">
        <v>2</v>
      </c>
      <c r="I168" s="185">
        <f t="shared" si="37"/>
        <v>220000</v>
      </c>
      <c r="J168" s="46">
        <f t="shared" si="38"/>
        <v>440000</v>
      </c>
      <c r="K168" s="493"/>
      <c r="L168" s="496"/>
      <c r="M168" s="493"/>
      <c r="N168" s="493"/>
      <c r="O168" s="493"/>
      <c r="P168" s="493"/>
      <c r="Q168" s="504"/>
      <c r="R168" s="493"/>
      <c r="S168" s="490"/>
      <c r="T168" s="493"/>
      <c r="U168" s="493"/>
      <c r="V168" s="493"/>
      <c r="W168" s="493"/>
      <c r="X168" s="4"/>
      <c r="Y168" s="134"/>
      <c r="Z168" s="92"/>
      <c r="AA168" s="92"/>
      <c r="AB168" s="92"/>
    </row>
    <row r="169" spans="1:28" ht="31.5" customHeight="1">
      <c r="A169" s="494"/>
      <c r="B169" s="497"/>
      <c r="C169" s="494"/>
      <c r="D169" s="497"/>
      <c r="E169" s="497"/>
      <c r="F169" s="497"/>
      <c r="G169" s="153" t="s">
        <v>139</v>
      </c>
      <c r="H169" s="107">
        <v>10</v>
      </c>
      <c r="I169" s="186">
        <f t="shared" si="37"/>
        <v>45000</v>
      </c>
      <c r="J169" s="70">
        <f t="shared" si="38"/>
        <v>450000</v>
      </c>
      <c r="K169" s="494"/>
      <c r="L169" s="497"/>
      <c r="M169" s="499"/>
      <c r="N169" s="499"/>
      <c r="O169" s="499"/>
      <c r="P169" s="494"/>
      <c r="Q169" s="505"/>
      <c r="R169" s="493"/>
      <c r="S169" s="491"/>
      <c r="T169" s="494"/>
      <c r="U169" s="494"/>
      <c r="V169" s="494"/>
      <c r="W169" s="494"/>
      <c r="X169" s="4"/>
      <c r="Y169" s="134"/>
      <c r="Z169" s="92"/>
      <c r="AA169" s="92"/>
      <c r="AB169" s="92"/>
    </row>
    <row r="170" spans="1:28" ht="31.5" customHeight="1">
      <c r="A170" s="509">
        <v>89</v>
      </c>
      <c r="B170" s="516">
        <v>45489</v>
      </c>
      <c r="C170" s="511">
        <v>1744308797436</v>
      </c>
      <c r="D170" s="518" t="s">
        <v>325</v>
      </c>
      <c r="E170" s="513" t="s">
        <v>326</v>
      </c>
      <c r="F170" s="514" t="s">
        <v>327</v>
      </c>
      <c r="G170" s="164" t="s">
        <v>36</v>
      </c>
      <c r="H170" s="143">
        <v>6</v>
      </c>
      <c r="I170" s="185">
        <f t="shared" si="37"/>
        <v>220000</v>
      </c>
      <c r="J170" s="46">
        <f t="shared" si="38"/>
        <v>1320000</v>
      </c>
      <c r="K170" s="515">
        <f>SUM(J170:J172)</f>
        <v>2250000</v>
      </c>
      <c r="L170" s="495"/>
      <c r="M170" s="498"/>
      <c r="N170" s="500"/>
      <c r="O170" s="501"/>
      <c r="P170" s="502">
        <f>K170+L170-M170-N170-O170</f>
        <v>2250000</v>
      </c>
      <c r="Q170" s="503" t="s">
        <v>37</v>
      </c>
      <c r="R170" s="506">
        <v>71004</v>
      </c>
      <c r="S170" s="489" t="s">
        <v>60</v>
      </c>
      <c r="T170" s="492" t="s">
        <v>38</v>
      </c>
      <c r="U170" s="507"/>
      <c r="V170" s="507"/>
      <c r="W170" s="507"/>
      <c r="X170" s="4"/>
      <c r="Y170" s="134"/>
      <c r="Z170" s="92"/>
      <c r="AA170" s="92"/>
      <c r="AB170" s="92"/>
    </row>
    <row r="171" spans="1:28" ht="31.5" customHeight="1">
      <c r="A171" s="493"/>
      <c r="B171" s="496"/>
      <c r="C171" s="493"/>
      <c r="D171" s="496"/>
      <c r="E171" s="496"/>
      <c r="F171" s="496"/>
      <c r="G171" s="187" t="s">
        <v>223</v>
      </c>
      <c r="H171" s="107">
        <v>6</v>
      </c>
      <c r="I171" s="186">
        <f t="shared" si="37"/>
        <v>75000</v>
      </c>
      <c r="J171" s="70">
        <f t="shared" si="38"/>
        <v>450000</v>
      </c>
      <c r="K171" s="493"/>
      <c r="L171" s="496"/>
      <c r="M171" s="493"/>
      <c r="N171" s="493"/>
      <c r="O171" s="493"/>
      <c r="P171" s="493"/>
      <c r="Q171" s="504"/>
      <c r="R171" s="493"/>
      <c r="S171" s="490"/>
      <c r="T171" s="493"/>
      <c r="U171" s="493"/>
      <c r="V171" s="493"/>
      <c r="W171" s="493"/>
      <c r="X171" s="4"/>
      <c r="Y171" s="134"/>
      <c r="Z171" s="92"/>
      <c r="AA171" s="92"/>
      <c r="AB171" s="92"/>
    </row>
    <row r="172" spans="1:28" ht="31.5" customHeight="1">
      <c r="A172" s="494"/>
      <c r="B172" s="497"/>
      <c r="C172" s="494"/>
      <c r="D172" s="497"/>
      <c r="E172" s="497"/>
      <c r="F172" s="497"/>
      <c r="G172" s="187" t="s">
        <v>141</v>
      </c>
      <c r="H172" s="107">
        <v>12</v>
      </c>
      <c r="I172" s="186">
        <f t="shared" si="37"/>
        <v>40000</v>
      </c>
      <c r="J172" s="70">
        <f t="shared" si="38"/>
        <v>480000</v>
      </c>
      <c r="K172" s="494"/>
      <c r="L172" s="497"/>
      <c r="M172" s="499"/>
      <c r="N172" s="499"/>
      <c r="O172" s="499"/>
      <c r="P172" s="494"/>
      <c r="Q172" s="505"/>
      <c r="R172" s="493"/>
      <c r="S172" s="491"/>
      <c r="T172" s="494"/>
      <c r="U172" s="494"/>
      <c r="V172" s="494"/>
      <c r="W172" s="494"/>
      <c r="X172" s="4"/>
      <c r="Y172" s="134"/>
      <c r="Z172" s="92"/>
      <c r="AA172" s="92"/>
      <c r="AB172" s="92"/>
    </row>
    <row r="173" spans="1:28" ht="34.5" customHeight="1">
      <c r="A173" s="154">
        <v>90</v>
      </c>
      <c r="B173" s="155">
        <v>45489</v>
      </c>
      <c r="C173" s="156">
        <v>1744750534582</v>
      </c>
      <c r="D173" s="163" t="s">
        <v>328</v>
      </c>
      <c r="E173" s="158" t="s">
        <v>329</v>
      </c>
      <c r="F173" s="159" t="s">
        <v>330</v>
      </c>
      <c r="G173" s="142" t="s">
        <v>130</v>
      </c>
      <c r="H173" s="143">
        <v>1</v>
      </c>
      <c r="I173" s="185">
        <f t="shared" si="37"/>
        <v>220000</v>
      </c>
      <c r="J173" s="46">
        <f t="shared" si="38"/>
        <v>220000</v>
      </c>
      <c r="K173" s="47">
        <f>SUM(J173)</f>
        <v>220000</v>
      </c>
      <c r="L173" s="160">
        <v>33000</v>
      </c>
      <c r="M173" s="144"/>
      <c r="N173" s="145"/>
      <c r="O173" s="146">
        <v>13000</v>
      </c>
      <c r="P173" s="66">
        <f t="shared" ref="P173:P174" si="39">K173+L173-M173-N173-O173</f>
        <v>240000</v>
      </c>
      <c r="Q173" s="147"/>
      <c r="R173" s="152"/>
      <c r="S173" s="161"/>
      <c r="T173" s="162"/>
      <c r="U173" s="72"/>
      <c r="V173" s="72"/>
      <c r="W173" s="72"/>
      <c r="X173" s="4"/>
      <c r="Y173" s="134"/>
      <c r="Z173" s="92"/>
      <c r="AA173" s="92"/>
      <c r="AB173" s="92"/>
    </row>
    <row r="174" spans="1:28" ht="31.5" customHeight="1">
      <c r="A174" s="509">
        <v>91</v>
      </c>
      <c r="B174" s="516">
        <v>45489</v>
      </c>
      <c r="C174" s="511">
        <v>1746335722221</v>
      </c>
      <c r="D174" s="518" t="s">
        <v>331</v>
      </c>
      <c r="E174" s="513" t="s">
        <v>332</v>
      </c>
      <c r="F174" s="514" t="s">
        <v>333</v>
      </c>
      <c r="G174" s="142" t="s">
        <v>36</v>
      </c>
      <c r="H174" s="143">
        <v>90</v>
      </c>
      <c r="I174" s="185">
        <f t="shared" si="37"/>
        <v>220000</v>
      </c>
      <c r="J174" s="46">
        <f t="shared" si="38"/>
        <v>19800000</v>
      </c>
      <c r="K174" s="515">
        <f>SUM(J174:J175)</f>
        <v>31780000</v>
      </c>
      <c r="L174" s="495"/>
      <c r="M174" s="498"/>
      <c r="N174" s="500">
        <f>(J174*18%)+(J175*10%)</f>
        <v>4762000</v>
      </c>
      <c r="O174" s="501"/>
      <c r="P174" s="502">
        <f t="shared" si="39"/>
        <v>27018000</v>
      </c>
      <c r="Q174" s="503" t="s">
        <v>37</v>
      </c>
      <c r="R174" s="506">
        <v>633249</v>
      </c>
      <c r="S174" s="489" t="s">
        <v>60</v>
      </c>
      <c r="T174" s="492" t="s">
        <v>38</v>
      </c>
      <c r="U174" s="507"/>
      <c r="V174" s="507"/>
      <c r="W174" s="507"/>
      <c r="X174" s="4"/>
      <c r="Y174" s="134"/>
      <c r="Z174" s="92"/>
      <c r="AA174" s="92"/>
      <c r="AB174" s="92"/>
    </row>
    <row r="175" spans="1:28" ht="31.5" customHeight="1">
      <c r="A175" s="494"/>
      <c r="B175" s="497"/>
      <c r="C175" s="494"/>
      <c r="D175" s="497"/>
      <c r="E175" s="497"/>
      <c r="F175" s="497"/>
      <c r="G175" s="142" t="s">
        <v>31</v>
      </c>
      <c r="H175" s="143">
        <v>20</v>
      </c>
      <c r="I175" s="185">
        <f t="shared" si="37"/>
        <v>599000</v>
      </c>
      <c r="J175" s="46">
        <f t="shared" si="38"/>
        <v>11980000</v>
      </c>
      <c r="K175" s="494"/>
      <c r="L175" s="497"/>
      <c r="M175" s="499"/>
      <c r="N175" s="499"/>
      <c r="O175" s="499"/>
      <c r="P175" s="494"/>
      <c r="Q175" s="505"/>
      <c r="R175" s="493"/>
      <c r="S175" s="491"/>
      <c r="T175" s="494"/>
      <c r="U175" s="494"/>
      <c r="V175" s="494"/>
      <c r="W175" s="494"/>
      <c r="X175" s="4"/>
      <c r="Y175" s="134"/>
      <c r="Z175" s="92"/>
      <c r="AA175" s="92"/>
      <c r="AB175" s="92"/>
    </row>
    <row r="176" spans="1:28" ht="31.5" customHeight="1">
      <c r="A176" s="154">
        <v>92</v>
      </c>
      <c r="B176" s="155">
        <v>45490</v>
      </c>
      <c r="C176" s="156" t="s">
        <v>334</v>
      </c>
      <c r="D176" s="184" t="s">
        <v>29</v>
      </c>
      <c r="E176" s="86"/>
      <c r="F176" s="159" t="s">
        <v>30</v>
      </c>
      <c r="G176" s="142" t="s">
        <v>36</v>
      </c>
      <c r="H176" s="143">
        <v>1</v>
      </c>
      <c r="I176" s="185">
        <f t="shared" si="37"/>
        <v>220000</v>
      </c>
      <c r="J176" s="46">
        <f t="shared" si="38"/>
        <v>220000</v>
      </c>
      <c r="K176" s="47">
        <f>SUM(J176)</f>
        <v>220000</v>
      </c>
      <c r="L176" s="160"/>
      <c r="M176" s="188"/>
      <c r="N176" s="145"/>
      <c r="O176" s="146"/>
      <c r="P176" s="66">
        <f t="shared" ref="P176:P177" si="40">K176+L176-M176-N176-O176</f>
        <v>220000</v>
      </c>
      <c r="Q176" s="147"/>
      <c r="R176" s="152"/>
      <c r="S176" s="161"/>
      <c r="T176" s="162"/>
      <c r="U176" s="72"/>
      <c r="V176" s="72"/>
      <c r="W176" s="72"/>
      <c r="X176" s="4"/>
      <c r="Y176" s="134"/>
      <c r="Z176" s="92"/>
      <c r="AA176" s="92"/>
      <c r="AB176" s="92"/>
    </row>
    <row r="177" spans="1:28" ht="31.5" customHeight="1">
      <c r="A177" s="509">
        <v>93</v>
      </c>
      <c r="B177" s="516">
        <v>45490</v>
      </c>
      <c r="C177" s="511">
        <v>1731474756795</v>
      </c>
      <c r="D177" s="521" t="s">
        <v>335</v>
      </c>
      <c r="E177" s="522" t="s">
        <v>336</v>
      </c>
      <c r="F177" s="523" t="s">
        <v>337</v>
      </c>
      <c r="G177" s="142" t="s">
        <v>196</v>
      </c>
      <c r="H177" s="143">
        <v>10</v>
      </c>
      <c r="I177" s="185">
        <f t="shared" si="37"/>
        <v>160000</v>
      </c>
      <c r="J177" s="46">
        <f t="shared" si="38"/>
        <v>1600000</v>
      </c>
      <c r="K177" s="515">
        <f>SUM(J177:J191)</f>
        <v>26080000</v>
      </c>
      <c r="L177" s="495"/>
      <c r="M177" s="567"/>
      <c r="N177" s="500">
        <v>440000</v>
      </c>
      <c r="O177" s="501"/>
      <c r="P177" s="502">
        <f t="shared" si="40"/>
        <v>25640000</v>
      </c>
      <c r="Q177" s="503" t="s">
        <v>37</v>
      </c>
      <c r="R177" s="506">
        <v>628403</v>
      </c>
      <c r="S177" s="489" t="s">
        <v>60</v>
      </c>
      <c r="T177" s="492" t="s">
        <v>38</v>
      </c>
      <c r="U177" s="507"/>
      <c r="V177" s="507"/>
      <c r="W177" s="558" t="s">
        <v>338</v>
      </c>
      <c r="X177" s="4"/>
      <c r="Y177" s="134"/>
      <c r="Z177" s="92"/>
      <c r="AA177" s="92"/>
      <c r="AB177" s="92"/>
    </row>
    <row r="178" spans="1:28" ht="31.5" customHeight="1">
      <c r="A178" s="493"/>
      <c r="B178" s="496"/>
      <c r="C178" s="493"/>
      <c r="D178" s="493"/>
      <c r="E178" s="493"/>
      <c r="F178" s="493"/>
      <c r="G178" s="142" t="s">
        <v>36</v>
      </c>
      <c r="H178" s="143">
        <v>12</v>
      </c>
      <c r="I178" s="185">
        <f t="shared" si="37"/>
        <v>220000</v>
      </c>
      <c r="J178" s="46">
        <f t="shared" si="38"/>
        <v>2640000</v>
      </c>
      <c r="K178" s="493"/>
      <c r="L178" s="496"/>
      <c r="M178" s="496"/>
      <c r="N178" s="493"/>
      <c r="O178" s="493"/>
      <c r="P178" s="493"/>
      <c r="Q178" s="504"/>
      <c r="R178" s="493"/>
      <c r="S178" s="490"/>
      <c r="T178" s="493"/>
      <c r="U178" s="493"/>
      <c r="V178" s="493"/>
      <c r="W178" s="493"/>
      <c r="X178" s="4"/>
      <c r="Y178" s="134"/>
      <c r="Z178" s="92"/>
      <c r="AA178" s="92"/>
      <c r="AB178" s="92"/>
    </row>
    <row r="179" spans="1:28" ht="31.5" customHeight="1">
      <c r="A179" s="493"/>
      <c r="B179" s="496"/>
      <c r="C179" s="493"/>
      <c r="D179" s="493"/>
      <c r="E179" s="493"/>
      <c r="F179" s="493"/>
      <c r="G179" s="142" t="s">
        <v>100</v>
      </c>
      <c r="H179" s="143">
        <v>12</v>
      </c>
      <c r="I179" s="185">
        <f t="shared" si="37"/>
        <v>220000</v>
      </c>
      <c r="J179" s="46">
        <f t="shared" si="38"/>
        <v>2640000</v>
      </c>
      <c r="K179" s="493"/>
      <c r="L179" s="496"/>
      <c r="M179" s="496"/>
      <c r="N179" s="493"/>
      <c r="O179" s="493"/>
      <c r="P179" s="493"/>
      <c r="Q179" s="504"/>
      <c r="R179" s="493"/>
      <c r="S179" s="490"/>
      <c r="T179" s="493"/>
      <c r="U179" s="493"/>
      <c r="V179" s="493"/>
      <c r="W179" s="493"/>
      <c r="X179" s="4"/>
      <c r="Y179" s="134"/>
      <c r="Z179" s="92"/>
      <c r="AA179" s="92"/>
      <c r="AB179" s="92"/>
    </row>
    <row r="180" spans="1:28" ht="31.5" customHeight="1">
      <c r="A180" s="493"/>
      <c r="B180" s="496"/>
      <c r="C180" s="493"/>
      <c r="D180" s="493"/>
      <c r="E180" s="493"/>
      <c r="F180" s="493"/>
      <c r="G180" s="142" t="s">
        <v>200</v>
      </c>
      <c r="H180" s="143">
        <v>12</v>
      </c>
      <c r="I180" s="185">
        <f t="shared" si="37"/>
        <v>220000</v>
      </c>
      <c r="J180" s="46">
        <f t="shared" si="38"/>
        <v>2640000</v>
      </c>
      <c r="K180" s="493"/>
      <c r="L180" s="496"/>
      <c r="M180" s="496"/>
      <c r="N180" s="493"/>
      <c r="O180" s="493"/>
      <c r="P180" s="493"/>
      <c r="Q180" s="504"/>
      <c r="R180" s="493"/>
      <c r="S180" s="490"/>
      <c r="T180" s="493"/>
      <c r="U180" s="493"/>
      <c r="V180" s="493"/>
      <c r="W180" s="493"/>
      <c r="X180" s="4"/>
      <c r="Y180" s="134"/>
      <c r="Z180" s="92"/>
      <c r="AA180" s="92"/>
      <c r="AB180" s="92"/>
    </row>
    <row r="181" spans="1:28" ht="31.5" customHeight="1">
      <c r="A181" s="493"/>
      <c r="B181" s="496"/>
      <c r="C181" s="493"/>
      <c r="D181" s="493"/>
      <c r="E181" s="493"/>
      <c r="F181" s="493"/>
      <c r="G181" s="142" t="s">
        <v>126</v>
      </c>
      <c r="H181" s="143">
        <v>12</v>
      </c>
      <c r="I181" s="185">
        <f t="shared" si="37"/>
        <v>220000</v>
      </c>
      <c r="J181" s="46">
        <f t="shared" si="38"/>
        <v>2640000</v>
      </c>
      <c r="K181" s="493"/>
      <c r="L181" s="496"/>
      <c r="M181" s="496"/>
      <c r="N181" s="493"/>
      <c r="O181" s="493"/>
      <c r="P181" s="493"/>
      <c r="Q181" s="504"/>
      <c r="R181" s="493"/>
      <c r="S181" s="490"/>
      <c r="T181" s="493"/>
      <c r="U181" s="493"/>
      <c r="V181" s="493"/>
      <c r="W181" s="493"/>
      <c r="X181" s="4"/>
      <c r="Y181" s="134"/>
      <c r="Z181" s="92"/>
      <c r="AA181" s="92"/>
      <c r="AB181" s="92"/>
    </row>
    <row r="182" spans="1:28" ht="31.5" customHeight="1">
      <c r="A182" s="493"/>
      <c r="B182" s="496"/>
      <c r="C182" s="493"/>
      <c r="D182" s="493"/>
      <c r="E182" s="493"/>
      <c r="F182" s="493"/>
      <c r="G182" s="142" t="s">
        <v>80</v>
      </c>
      <c r="H182" s="143">
        <v>6</v>
      </c>
      <c r="I182" s="185">
        <f t="shared" si="37"/>
        <v>220000</v>
      </c>
      <c r="J182" s="46">
        <f t="shared" si="38"/>
        <v>1320000</v>
      </c>
      <c r="K182" s="493"/>
      <c r="L182" s="496"/>
      <c r="M182" s="496"/>
      <c r="N182" s="493"/>
      <c r="O182" s="493"/>
      <c r="P182" s="493"/>
      <c r="Q182" s="504"/>
      <c r="R182" s="493"/>
      <c r="S182" s="490"/>
      <c r="T182" s="493"/>
      <c r="U182" s="493"/>
      <c r="V182" s="493"/>
      <c r="W182" s="493"/>
      <c r="X182" s="4"/>
      <c r="Y182" s="134"/>
      <c r="Z182" s="92"/>
      <c r="AA182" s="92"/>
      <c r="AB182" s="92"/>
    </row>
    <row r="183" spans="1:28" ht="31.5" customHeight="1">
      <c r="A183" s="493"/>
      <c r="B183" s="496"/>
      <c r="C183" s="493"/>
      <c r="D183" s="493"/>
      <c r="E183" s="493"/>
      <c r="F183" s="493"/>
      <c r="G183" s="142" t="s">
        <v>201</v>
      </c>
      <c r="H183" s="143">
        <v>18</v>
      </c>
      <c r="I183" s="185">
        <f t="shared" si="37"/>
        <v>110000</v>
      </c>
      <c r="J183" s="46">
        <f t="shared" si="38"/>
        <v>1980000</v>
      </c>
      <c r="K183" s="493"/>
      <c r="L183" s="496"/>
      <c r="M183" s="496"/>
      <c r="N183" s="493"/>
      <c r="O183" s="493"/>
      <c r="P183" s="493"/>
      <c r="Q183" s="504"/>
      <c r="R183" s="493"/>
      <c r="S183" s="490"/>
      <c r="T183" s="493"/>
      <c r="U183" s="493"/>
      <c r="V183" s="493"/>
      <c r="W183" s="493"/>
      <c r="X183" s="4"/>
      <c r="Y183" s="134"/>
      <c r="Z183" s="92"/>
      <c r="AA183" s="92"/>
      <c r="AB183" s="92"/>
    </row>
    <row r="184" spans="1:28" ht="31.5" customHeight="1">
      <c r="A184" s="493"/>
      <c r="B184" s="496"/>
      <c r="C184" s="493"/>
      <c r="D184" s="493"/>
      <c r="E184" s="493"/>
      <c r="F184" s="493"/>
      <c r="G184" s="142" t="s">
        <v>339</v>
      </c>
      <c r="H184" s="143">
        <v>12</v>
      </c>
      <c r="I184" s="185">
        <f t="shared" si="37"/>
        <v>165000</v>
      </c>
      <c r="J184" s="46">
        <f t="shared" si="38"/>
        <v>1980000</v>
      </c>
      <c r="K184" s="493"/>
      <c r="L184" s="496"/>
      <c r="M184" s="496"/>
      <c r="N184" s="493"/>
      <c r="O184" s="493"/>
      <c r="P184" s="493"/>
      <c r="Q184" s="504"/>
      <c r="R184" s="493"/>
      <c r="S184" s="490"/>
      <c r="T184" s="493"/>
      <c r="U184" s="493"/>
      <c r="V184" s="493"/>
      <c r="W184" s="493"/>
      <c r="X184" s="4"/>
      <c r="Y184" s="134"/>
      <c r="Z184" s="92"/>
      <c r="AA184" s="92"/>
      <c r="AB184" s="92"/>
    </row>
    <row r="185" spans="1:28" ht="31.5" customHeight="1">
      <c r="A185" s="493"/>
      <c r="B185" s="496"/>
      <c r="C185" s="493"/>
      <c r="D185" s="493"/>
      <c r="E185" s="493"/>
      <c r="F185" s="493"/>
      <c r="G185" s="153" t="s">
        <v>340</v>
      </c>
      <c r="H185" s="107">
        <v>6</v>
      </c>
      <c r="I185" s="186">
        <f t="shared" si="37"/>
        <v>220000</v>
      </c>
      <c r="J185" s="70">
        <f t="shared" si="38"/>
        <v>1320000</v>
      </c>
      <c r="K185" s="493"/>
      <c r="L185" s="496"/>
      <c r="M185" s="496"/>
      <c r="N185" s="493"/>
      <c r="O185" s="493"/>
      <c r="P185" s="493"/>
      <c r="Q185" s="504"/>
      <c r="R185" s="493"/>
      <c r="S185" s="490"/>
      <c r="T185" s="493"/>
      <c r="U185" s="493"/>
      <c r="V185" s="493"/>
      <c r="W185" s="493"/>
      <c r="X185" s="4"/>
      <c r="Y185" s="134"/>
      <c r="Z185" s="92"/>
      <c r="AA185" s="92"/>
      <c r="AB185" s="92"/>
    </row>
    <row r="186" spans="1:28" ht="31.5" customHeight="1">
      <c r="A186" s="493"/>
      <c r="B186" s="496"/>
      <c r="C186" s="493"/>
      <c r="D186" s="493"/>
      <c r="E186" s="493"/>
      <c r="F186" s="493"/>
      <c r="G186" s="153" t="s">
        <v>223</v>
      </c>
      <c r="H186" s="107">
        <v>12</v>
      </c>
      <c r="I186" s="186">
        <f t="shared" si="37"/>
        <v>75000</v>
      </c>
      <c r="J186" s="70">
        <f t="shared" si="38"/>
        <v>900000</v>
      </c>
      <c r="K186" s="493"/>
      <c r="L186" s="496"/>
      <c r="M186" s="496"/>
      <c r="N186" s="493"/>
      <c r="O186" s="493"/>
      <c r="P186" s="493"/>
      <c r="Q186" s="504"/>
      <c r="R186" s="493"/>
      <c r="S186" s="490"/>
      <c r="T186" s="493"/>
      <c r="U186" s="493"/>
      <c r="V186" s="493"/>
      <c r="W186" s="493"/>
      <c r="X186" s="4"/>
      <c r="Y186" s="134"/>
      <c r="Z186" s="92"/>
      <c r="AA186" s="92"/>
      <c r="AB186" s="92"/>
    </row>
    <row r="187" spans="1:28" ht="31.5" customHeight="1">
      <c r="A187" s="493"/>
      <c r="B187" s="496"/>
      <c r="C187" s="493"/>
      <c r="D187" s="493"/>
      <c r="E187" s="493"/>
      <c r="F187" s="493"/>
      <c r="G187" s="153" t="s">
        <v>233</v>
      </c>
      <c r="H187" s="107">
        <v>12</v>
      </c>
      <c r="I187" s="186">
        <f t="shared" si="37"/>
        <v>50000</v>
      </c>
      <c r="J187" s="70">
        <f t="shared" si="38"/>
        <v>600000</v>
      </c>
      <c r="K187" s="493"/>
      <c r="L187" s="496"/>
      <c r="M187" s="496"/>
      <c r="N187" s="493"/>
      <c r="O187" s="493"/>
      <c r="P187" s="493"/>
      <c r="Q187" s="504"/>
      <c r="R187" s="493"/>
      <c r="S187" s="490"/>
      <c r="T187" s="493"/>
      <c r="U187" s="493"/>
      <c r="V187" s="493"/>
      <c r="W187" s="493"/>
      <c r="X187" s="4"/>
      <c r="Y187" s="134"/>
      <c r="Z187" s="92"/>
      <c r="AA187" s="92"/>
      <c r="AB187" s="92"/>
    </row>
    <row r="188" spans="1:28" ht="31.5" customHeight="1">
      <c r="A188" s="493"/>
      <c r="B188" s="496"/>
      <c r="C188" s="493"/>
      <c r="D188" s="493"/>
      <c r="E188" s="493"/>
      <c r="F188" s="493"/>
      <c r="G188" s="153" t="s">
        <v>141</v>
      </c>
      <c r="H188" s="107">
        <v>48</v>
      </c>
      <c r="I188" s="186">
        <f t="shared" si="37"/>
        <v>40000</v>
      </c>
      <c r="J188" s="70">
        <f t="shared" si="38"/>
        <v>1920000</v>
      </c>
      <c r="K188" s="493"/>
      <c r="L188" s="496"/>
      <c r="M188" s="496"/>
      <c r="N188" s="493"/>
      <c r="O188" s="493"/>
      <c r="P188" s="493"/>
      <c r="Q188" s="504"/>
      <c r="R188" s="493"/>
      <c r="S188" s="490"/>
      <c r="T188" s="493"/>
      <c r="U188" s="493"/>
      <c r="V188" s="493"/>
      <c r="W188" s="493"/>
      <c r="X188" s="4"/>
      <c r="Y188" s="134"/>
      <c r="Z188" s="92"/>
      <c r="AA188" s="92"/>
      <c r="AB188" s="92"/>
    </row>
    <row r="189" spans="1:28" ht="31.5" customHeight="1">
      <c r="A189" s="493"/>
      <c r="B189" s="496"/>
      <c r="C189" s="493"/>
      <c r="D189" s="493"/>
      <c r="E189" s="493"/>
      <c r="F189" s="493"/>
      <c r="G189" s="153" t="s">
        <v>69</v>
      </c>
      <c r="H189" s="107">
        <v>12</v>
      </c>
      <c r="I189" s="186">
        <f t="shared" si="37"/>
        <v>90000</v>
      </c>
      <c r="J189" s="70">
        <f t="shared" si="38"/>
        <v>1080000</v>
      </c>
      <c r="K189" s="493"/>
      <c r="L189" s="496"/>
      <c r="M189" s="496"/>
      <c r="N189" s="493"/>
      <c r="O189" s="493"/>
      <c r="P189" s="493"/>
      <c r="Q189" s="504"/>
      <c r="R189" s="493"/>
      <c r="S189" s="490"/>
      <c r="T189" s="493"/>
      <c r="U189" s="493"/>
      <c r="V189" s="493"/>
      <c r="W189" s="493"/>
      <c r="X189" s="4"/>
      <c r="Y189" s="134"/>
      <c r="Z189" s="92"/>
      <c r="AA189" s="92"/>
      <c r="AB189" s="92"/>
    </row>
    <row r="190" spans="1:28" ht="31.5" customHeight="1">
      <c r="A190" s="493"/>
      <c r="B190" s="496"/>
      <c r="C190" s="493"/>
      <c r="D190" s="493"/>
      <c r="E190" s="493"/>
      <c r="F190" s="493"/>
      <c r="G190" s="153" t="s">
        <v>139</v>
      </c>
      <c r="H190" s="107">
        <v>38</v>
      </c>
      <c r="I190" s="186">
        <f t="shared" si="37"/>
        <v>45000</v>
      </c>
      <c r="J190" s="70">
        <f t="shared" si="38"/>
        <v>1710000</v>
      </c>
      <c r="K190" s="493"/>
      <c r="L190" s="496"/>
      <c r="M190" s="496"/>
      <c r="N190" s="493"/>
      <c r="O190" s="493"/>
      <c r="P190" s="493"/>
      <c r="Q190" s="504"/>
      <c r="R190" s="493"/>
      <c r="S190" s="490"/>
      <c r="T190" s="493"/>
      <c r="U190" s="493"/>
      <c r="V190" s="493"/>
      <c r="W190" s="493"/>
      <c r="X190" s="4"/>
      <c r="Y190" s="134"/>
      <c r="Z190" s="92"/>
      <c r="AA190" s="92"/>
      <c r="AB190" s="92"/>
    </row>
    <row r="191" spans="1:28" ht="31.5" customHeight="1">
      <c r="A191" s="493"/>
      <c r="B191" s="496"/>
      <c r="C191" s="493"/>
      <c r="D191" s="493"/>
      <c r="E191" s="493"/>
      <c r="F191" s="493"/>
      <c r="G191" s="153" t="s">
        <v>68</v>
      </c>
      <c r="H191" s="107">
        <v>6</v>
      </c>
      <c r="I191" s="186">
        <f t="shared" si="37"/>
        <v>185000</v>
      </c>
      <c r="J191" s="70">
        <f t="shared" si="38"/>
        <v>1110000</v>
      </c>
      <c r="K191" s="493"/>
      <c r="L191" s="496"/>
      <c r="M191" s="496"/>
      <c r="N191" s="493"/>
      <c r="O191" s="493"/>
      <c r="P191" s="493"/>
      <c r="Q191" s="504"/>
      <c r="R191" s="493"/>
      <c r="S191" s="490"/>
      <c r="T191" s="493"/>
      <c r="U191" s="493"/>
      <c r="V191" s="493"/>
      <c r="W191" s="493"/>
      <c r="X191" s="4"/>
      <c r="Y191" s="134"/>
      <c r="Z191" s="92"/>
      <c r="AA191" s="92"/>
      <c r="AB191" s="92"/>
    </row>
    <row r="192" spans="1:28" ht="31.5" customHeight="1">
      <c r="A192" s="494"/>
      <c r="B192" s="497"/>
      <c r="C192" s="494"/>
      <c r="D192" s="494"/>
      <c r="E192" s="494"/>
      <c r="F192" s="494"/>
      <c r="G192" s="153" t="s">
        <v>139</v>
      </c>
      <c r="H192" s="107">
        <v>12</v>
      </c>
      <c r="I192" s="186"/>
      <c r="J192" s="70">
        <f t="shared" si="38"/>
        <v>0</v>
      </c>
      <c r="K192" s="494"/>
      <c r="L192" s="497"/>
      <c r="M192" s="568"/>
      <c r="N192" s="499"/>
      <c r="O192" s="499"/>
      <c r="P192" s="494"/>
      <c r="Q192" s="505"/>
      <c r="R192" s="493"/>
      <c r="S192" s="491"/>
      <c r="T192" s="494"/>
      <c r="U192" s="494"/>
      <c r="V192" s="494"/>
      <c r="W192" s="494"/>
      <c r="X192" s="4"/>
      <c r="Y192" s="134"/>
      <c r="Z192" s="92"/>
      <c r="AA192" s="92"/>
      <c r="AB192" s="92"/>
    </row>
    <row r="193" spans="1:28" ht="31.5" customHeight="1">
      <c r="A193" s="154">
        <v>94</v>
      </c>
      <c r="B193" s="155">
        <v>45490</v>
      </c>
      <c r="C193" s="156">
        <v>1734317659404</v>
      </c>
      <c r="D193" s="163" t="s">
        <v>235</v>
      </c>
      <c r="E193" s="158" t="s">
        <v>236</v>
      </c>
      <c r="F193" s="159" t="s">
        <v>341</v>
      </c>
      <c r="G193" s="142" t="s">
        <v>36</v>
      </c>
      <c r="H193" s="143">
        <v>3</v>
      </c>
      <c r="I193" s="185">
        <f t="shared" ref="I193:I238" si="41">VLOOKUP(G193,$Y$4:$Z$56,2,0)</f>
        <v>220000</v>
      </c>
      <c r="J193" s="46">
        <f t="shared" si="38"/>
        <v>660000</v>
      </c>
      <c r="K193" s="47">
        <f>SUM(J193)</f>
        <v>660000</v>
      </c>
      <c r="L193" s="160"/>
      <c r="M193" s="144"/>
      <c r="N193" s="145"/>
      <c r="O193" s="146"/>
      <c r="P193" s="66">
        <f t="shared" ref="P193:P194" si="42">K193+L193-M193-N193-O193</f>
        <v>660000</v>
      </c>
      <c r="Q193" s="147"/>
      <c r="R193" s="152">
        <v>49002</v>
      </c>
      <c r="S193" s="161" t="s">
        <v>60</v>
      </c>
      <c r="T193" s="162"/>
      <c r="U193" s="72"/>
      <c r="V193" s="72"/>
      <c r="W193" s="72"/>
      <c r="X193" s="4"/>
      <c r="Y193" s="134"/>
      <c r="Z193" s="92"/>
      <c r="AA193" s="92"/>
      <c r="AB193" s="92"/>
    </row>
    <row r="194" spans="1:28" ht="31.5" customHeight="1">
      <c r="A194" s="509">
        <v>95</v>
      </c>
      <c r="B194" s="516">
        <v>45490</v>
      </c>
      <c r="C194" s="511">
        <v>1734745699565</v>
      </c>
      <c r="D194" s="521" t="s">
        <v>342</v>
      </c>
      <c r="E194" s="522" t="s">
        <v>343</v>
      </c>
      <c r="F194" s="523" t="s">
        <v>344</v>
      </c>
      <c r="G194" s="142" t="s">
        <v>43</v>
      </c>
      <c r="H194" s="143">
        <v>2</v>
      </c>
      <c r="I194" s="185">
        <f t="shared" si="41"/>
        <v>220000</v>
      </c>
      <c r="J194" s="46">
        <f t="shared" si="38"/>
        <v>440000</v>
      </c>
      <c r="K194" s="515">
        <f>SUM(J194:J195)</f>
        <v>600000</v>
      </c>
      <c r="L194" s="495"/>
      <c r="M194" s="498"/>
      <c r="N194" s="500"/>
      <c r="O194" s="501"/>
      <c r="P194" s="502">
        <f t="shared" si="42"/>
        <v>600000</v>
      </c>
      <c r="Q194" s="503"/>
      <c r="R194" s="506">
        <v>46002</v>
      </c>
      <c r="S194" s="489" t="s">
        <v>60</v>
      </c>
      <c r="T194" s="492"/>
      <c r="U194" s="507"/>
      <c r="V194" s="507"/>
      <c r="W194" s="507"/>
      <c r="X194" s="4"/>
      <c r="Y194" s="134"/>
      <c r="Z194" s="92"/>
      <c r="AA194" s="92"/>
      <c r="AB194" s="92"/>
    </row>
    <row r="195" spans="1:28" ht="31.5" customHeight="1">
      <c r="A195" s="494"/>
      <c r="B195" s="497"/>
      <c r="C195" s="494"/>
      <c r="D195" s="494"/>
      <c r="E195" s="494"/>
      <c r="F195" s="494"/>
      <c r="G195" s="142" t="s">
        <v>45</v>
      </c>
      <c r="H195" s="143">
        <v>2</v>
      </c>
      <c r="I195" s="185">
        <f t="shared" si="41"/>
        <v>80000</v>
      </c>
      <c r="J195" s="46">
        <f t="shared" si="38"/>
        <v>160000</v>
      </c>
      <c r="K195" s="494"/>
      <c r="L195" s="497"/>
      <c r="M195" s="499"/>
      <c r="N195" s="499"/>
      <c r="O195" s="499"/>
      <c r="P195" s="494"/>
      <c r="Q195" s="505"/>
      <c r="R195" s="493"/>
      <c r="S195" s="491"/>
      <c r="T195" s="494"/>
      <c r="U195" s="494"/>
      <c r="V195" s="494"/>
      <c r="W195" s="494"/>
      <c r="X195" s="4"/>
      <c r="Y195" s="134"/>
      <c r="Z195" s="92"/>
      <c r="AA195" s="92"/>
      <c r="AB195" s="92"/>
    </row>
    <row r="196" spans="1:28" ht="31.5" customHeight="1">
      <c r="A196" s="509">
        <v>96</v>
      </c>
      <c r="B196" s="516">
        <v>45490</v>
      </c>
      <c r="C196" s="511">
        <v>1734827194048</v>
      </c>
      <c r="D196" s="521" t="s">
        <v>345</v>
      </c>
      <c r="E196" s="522" t="s">
        <v>346</v>
      </c>
      <c r="F196" s="523" t="s">
        <v>347</v>
      </c>
      <c r="G196" s="187" t="s">
        <v>279</v>
      </c>
      <c r="H196" s="107">
        <v>6</v>
      </c>
      <c r="I196" s="186">
        <f t="shared" si="41"/>
        <v>65000</v>
      </c>
      <c r="J196" s="70">
        <f t="shared" si="38"/>
        <v>390000</v>
      </c>
      <c r="K196" s="515">
        <f>SUM(J196:J200)</f>
        <v>2010000</v>
      </c>
      <c r="L196" s="495"/>
      <c r="M196" s="498"/>
      <c r="N196" s="500"/>
      <c r="O196" s="501"/>
      <c r="P196" s="502">
        <f>K196+L196-M196-N196-O196</f>
        <v>2010000</v>
      </c>
      <c r="Q196" s="503"/>
      <c r="R196" s="506">
        <v>55002</v>
      </c>
      <c r="S196" s="489" t="s">
        <v>60</v>
      </c>
      <c r="T196" s="492"/>
      <c r="U196" s="507"/>
      <c r="V196" s="507"/>
      <c r="W196" s="507"/>
      <c r="X196" s="4"/>
      <c r="Y196" s="134"/>
      <c r="Z196" s="92"/>
      <c r="AA196" s="92"/>
      <c r="AB196" s="92"/>
    </row>
    <row r="197" spans="1:28" ht="31.5" customHeight="1">
      <c r="A197" s="493"/>
      <c r="B197" s="496"/>
      <c r="C197" s="493"/>
      <c r="D197" s="493"/>
      <c r="E197" s="493"/>
      <c r="F197" s="493"/>
      <c r="G197" s="187" t="s">
        <v>223</v>
      </c>
      <c r="H197" s="107">
        <v>6</v>
      </c>
      <c r="I197" s="186">
        <f t="shared" si="41"/>
        <v>75000</v>
      </c>
      <c r="J197" s="70">
        <f t="shared" si="38"/>
        <v>450000</v>
      </c>
      <c r="K197" s="493"/>
      <c r="L197" s="496"/>
      <c r="M197" s="493"/>
      <c r="N197" s="493"/>
      <c r="O197" s="493"/>
      <c r="P197" s="493"/>
      <c r="Q197" s="504"/>
      <c r="R197" s="493"/>
      <c r="S197" s="490"/>
      <c r="T197" s="493"/>
      <c r="U197" s="493"/>
      <c r="V197" s="493"/>
      <c r="W197" s="493"/>
      <c r="X197" s="4"/>
      <c r="Y197" s="134"/>
      <c r="Z197" s="92"/>
      <c r="AA197" s="92"/>
      <c r="AB197" s="92"/>
    </row>
    <row r="198" spans="1:28" ht="31.5" customHeight="1">
      <c r="A198" s="493"/>
      <c r="B198" s="496"/>
      <c r="C198" s="493"/>
      <c r="D198" s="493"/>
      <c r="E198" s="493"/>
      <c r="F198" s="493"/>
      <c r="G198" s="187" t="s">
        <v>141</v>
      </c>
      <c r="H198" s="107">
        <v>12</v>
      </c>
      <c r="I198" s="186">
        <f t="shared" si="41"/>
        <v>40000</v>
      </c>
      <c r="J198" s="70">
        <f t="shared" si="38"/>
        <v>480000</v>
      </c>
      <c r="K198" s="493"/>
      <c r="L198" s="496"/>
      <c r="M198" s="493"/>
      <c r="N198" s="493"/>
      <c r="O198" s="493"/>
      <c r="P198" s="493"/>
      <c r="Q198" s="504"/>
      <c r="R198" s="493"/>
      <c r="S198" s="490"/>
      <c r="T198" s="493"/>
      <c r="U198" s="493"/>
      <c r="V198" s="493"/>
      <c r="W198" s="493"/>
      <c r="X198" s="4"/>
      <c r="Y198" s="134"/>
      <c r="Z198" s="92"/>
      <c r="AA198" s="92"/>
      <c r="AB198" s="92"/>
    </row>
    <row r="199" spans="1:28" ht="31.5" customHeight="1">
      <c r="A199" s="493"/>
      <c r="B199" s="496"/>
      <c r="C199" s="493"/>
      <c r="D199" s="493"/>
      <c r="E199" s="493"/>
      <c r="F199" s="493"/>
      <c r="G199" s="187" t="s">
        <v>233</v>
      </c>
      <c r="H199" s="107">
        <v>6</v>
      </c>
      <c r="I199" s="186">
        <f t="shared" si="41"/>
        <v>50000</v>
      </c>
      <c r="J199" s="70">
        <f t="shared" si="38"/>
        <v>300000</v>
      </c>
      <c r="K199" s="493"/>
      <c r="L199" s="496"/>
      <c r="M199" s="493"/>
      <c r="N199" s="493"/>
      <c r="O199" s="493"/>
      <c r="P199" s="493"/>
      <c r="Q199" s="504"/>
      <c r="R199" s="493"/>
      <c r="S199" s="490"/>
      <c r="T199" s="493"/>
      <c r="U199" s="493"/>
      <c r="V199" s="493"/>
      <c r="W199" s="493"/>
      <c r="X199" s="4"/>
      <c r="Y199" s="134"/>
      <c r="Z199" s="92"/>
      <c r="AA199" s="92"/>
      <c r="AB199" s="92"/>
    </row>
    <row r="200" spans="1:28" ht="31.5" customHeight="1">
      <c r="A200" s="494"/>
      <c r="B200" s="497"/>
      <c r="C200" s="494"/>
      <c r="D200" s="494"/>
      <c r="E200" s="494"/>
      <c r="F200" s="494"/>
      <c r="G200" s="187" t="s">
        <v>348</v>
      </c>
      <c r="H200" s="107">
        <v>6</v>
      </c>
      <c r="I200" s="186">
        <f t="shared" si="41"/>
        <v>65000</v>
      </c>
      <c r="J200" s="70">
        <f t="shared" si="38"/>
        <v>390000</v>
      </c>
      <c r="K200" s="494"/>
      <c r="L200" s="497"/>
      <c r="M200" s="499"/>
      <c r="N200" s="499"/>
      <c r="O200" s="499"/>
      <c r="P200" s="494"/>
      <c r="Q200" s="505"/>
      <c r="R200" s="493"/>
      <c r="S200" s="491"/>
      <c r="T200" s="494"/>
      <c r="U200" s="494"/>
      <c r="V200" s="494"/>
      <c r="W200" s="494"/>
      <c r="X200" s="4"/>
      <c r="Y200" s="134"/>
      <c r="Z200" s="92"/>
      <c r="AA200" s="92"/>
      <c r="AB200" s="92"/>
    </row>
    <row r="201" spans="1:28" ht="31.5" customHeight="1">
      <c r="A201" s="509">
        <v>97</v>
      </c>
      <c r="B201" s="524">
        <v>45490</v>
      </c>
      <c r="C201" s="511">
        <v>1744292778043</v>
      </c>
      <c r="D201" s="518" t="s">
        <v>349</v>
      </c>
      <c r="E201" s="513" t="s">
        <v>350</v>
      </c>
      <c r="F201" s="514" t="s">
        <v>351</v>
      </c>
      <c r="G201" s="142" t="s">
        <v>36</v>
      </c>
      <c r="H201" s="143">
        <v>1</v>
      </c>
      <c r="I201" s="185">
        <f t="shared" si="41"/>
        <v>220000</v>
      </c>
      <c r="J201" s="46">
        <f t="shared" si="38"/>
        <v>220000</v>
      </c>
      <c r="K201" s="515">
        <f>SUM(J201:J202)</f>
        <v>440000</v>
      </c>
      <c r="L201" s="495">
        <v>43001</v>
      </c>
      <c r="M201" s="498"/>
      <c r="N201" s="500"/>
      <c r="O201" s="501">
        <v>13001</v>
      </c>
      <c r="P201" s="502">
        <f>K201+L201-M201-N201-O201</f>
        <v>470000</v>
      </c>
      <c r="Q201" s="503"/>
      <c r="R201" s="506"/>
      <c r="S201" s="489"/>
      <c r="T201" s="492"/>
      <c r="U201" s="507"/>
      <c r="V201" s="507"/>
      <c r="W201" s="507"/>
      <c r="X201" s="4"/>
      <c r="Y201" s="134"/>
      <c r="Z201" s="92"/>
      <c r="AA201" s="92"/>
      <c r="AB201" s="92"/>
    </row>
    <row r="202" spans="1:28" ht="31.5" customHeight="1">
      <c r="A202" s="494"/>
      <c r="B202" s="494"/>
      <c r="C202" s="494"/>
      <c r="D202" s="497"/>
      <c r="E202" s="497"/>
      <c r="F202" s="497"/>
      <c r="G202" s="142" t="s">
        <v>66</v>
      </c>
      <c r="H202" s="143">
        <v>1</v>
      </c>
      <c r="I202" s="185">
        <f t="shared" si="41"/>
        <v>220000</v>
      </c>
      <c r="J202" s="46">
        <f t="shared" si="38"/>
        <v>220000</v>
      </c>
      <c r="K202" s="494"/>
      <c r="L202" s="497"/>
      <c r="M202" s="499"/>
      <c r="N202" s="499"/>
      <c r="O202" s="499"/>
      <c r="P202" s="494"/>
      <c r="Q202" s="505"/>
      <c r="R202" s="493"/>
      <c r="S202" s="491"/>
      <c r="T202" s="494"/>
      <c r="U202" s="494"/>
      <c r="V202" s="494"/>
      <c r="W202" s="494"/>
      <c r="X202" s="4"/>
      <c r="Y202" s="134"/>
      <c r="Z202" s="92"/>
      <c r="AA202" s="92"/>
      <c r="AB202" s="92"/>
    </row>
    <row r="203" spans="1:28" ht="31.5" customHeight="1">
      <c r="A203" s="154">
        <v>98</v>
      </c>
      <c r="B203" s="155">
        <v>45490</v>
      </c>
      <c r="C203" s="156">
        <v>1744355222750</v>
      </c>
      <c r="D203" s="163" t="s">
        <v>352</v>
      </c>
      <c r="E203" s="158" t="s">
        <v>353</v>
      </c>
      <c r="F203" s="159" t="s">
        <v>354</v>
      </c>
      <c r="G203" s="153" t="s">
        <v>68</v>
      </c>
      <c r="H203" s="107">
        <v>1</v>
      </c>
      <c r="I203" s="186">
        <f t="shared" si="41"/>
        <v>185000</v>
      </c>
      <c r="J203" s="70">
        <f t="shared" si="38"/>
        <v>185000</v>
      </c>
      <c r="K203" s="47">
        <f>SUM(J203)</f>
        <v>185000</v>
      </c>
      <c r="L203" s="160"/>
      <c r="M203" s="144"/>
      <c r="N203" s="145"/>
      <c r="O203" s="146"/>
      <c r="P203" s="66">
        <f t="shared" ref="P203:P204" si="43">K203+L203-M203-N203-O203</f>
        <v>185000</v>
      </c>
      <c r="Q203" s="147"/>
      <c r="R203" s="152"/>
      <c r="S203" s="161"/>
      <c r="T203" s="162"/>
      <c r="U203" s="72"/>
      <c r="V203" s="72"/>
      <c r="W203" s="72" t="s">
        <v>355</v>
      </c>
      <c r="X203" s="4"/>
      <c r="Y203" s="134"/>
      <c r="Z203" s="92"/>
      <c r="AA203" s="92"/>
      <c r="AB203" s="92"/>
    </row>
    <row r="204" spans="1:28" ht="31.5" customHeight="1">
      <c r="A204" s="509">
        <v>99</v>
      </c>
      <c r="B204" s="516">
        <v>45490</v>
      </c>
      <c r="C204" s="511">
        <v>1744391001966</v>
      </c>
      <c r="D204" s="518" t="s">
        <v>169</v>
      </c>
      <c r="E204" s="513" t="s">
        <v>356</v>
      </c>
      <c r="F204" s="514" t="s">
        <v>171</v>
      </c>
      <c r="G204" s="142" t="s">
        <v>36</v>
      </c>
      <c r="H204" s="143">
        <v>6</v>
      </c>
      <c r="I204" s="185">
        <f t="shared" si="41"/>
        <v>220000</v>
      </c>
      <c r="J204" s="46">
        <f t="shared" si="38"/>
        <v>1320000</v>
      </c>
      <c r="K204" s="515">
        <f>SUM(J204:J205)</f>
        <v>2200000</v>
      </c>
      <c r="L204" s="495"/>
      <c r="M204" s="498"/>
      <c r="N204" s="500"/>
      <c r="O204" s="501"/>
      <c r="P204" s="502">
        <f t="shared" si="43"/>
        <v>2200000</v>
      </c>
      <c r="Q204" s="503"/>
      <c r="R204" s="506">
        <v>78004</v>
      </c>
      <c r="S204" s="489" t="s">
        <v>60</v>
      </c>
      <c r="T204" s="492"/>
      <c r="U204" s="507"/>
      <c r="V204" s="507"/>
      <c r="W204" s="507"/>
      <c r="X204" s="4"/>
      <c r="Y204" s="134"/>
      <c r="Z204" s="92"/>
      <c r="AA204" s="92"/>
      <c r="AB204" s="92"/>
    </row>
    <row r="205" spans="1:28" ht="31.5" customHeight="1">
      <c r="A205" s="494"/>
      <c r="B205" s="497"/>
      <c r="C205" s="494"/>
      <c r="D205" s="497"/>
      <c r="E205" s="497"/>
      <c r="F205" s="497"/>
      <c r="G205" s="142" t="s">
        <v>80</v>
      </c>
      <c r="H205" s="143">
        <v>4</v>
      </c>
      <c r="I205" s="185">
        <f t="shared" si="41"/>
        <v>220000</v>
      </c>
      <c r="J205" s="46">
        <f t="shared" si="38"/>
        <v>880000</v>
      </c>
      <c r="K205" s="494"/>
      <c r="L205" s="497"/>
      <c r="M205" s="499"/>
      <c r="N205" s="499"/>
      <c r="O205" s="499"/>
      <c r="P205" s="494"/>
      <c r="Q205" s="505"/>
      <c r="R205" s="493"/>
      <c r="S205" s="491"/>
      <c r="T205" s="494"/>
      <c r="U205" s="494"/>
      <c r="V205" s="494"/>
      <c r="W205" s="494"/>
      <c r="X205" s="4"/>
      <c r="Y205" s="134"/>
      <c r="Z205" s="92"/>
      <c r="AA205" s="92"/>
      <c r="AB205" s="92"/>
    </row>
    <row r="206" spans="1:28" ht="31.5" customHeight="1">
      <c r="A206" s="154">
        <v>100</v>
      </c>
      <c r="B206" s="155">
        <v>45491</v>
      </c>
      <c r="C206" s="156" t="s">
        <v>357</v>
      </c>
      <c r="D206" s="189" t="s">
        <v>319</v>
      </c>
      <c r="E206" s="158" t="s">
        <v>358</v>
      </c>
      <c r="F206" s="159" t="s">
        <v>30</v>
      </c>
      <c r="G206" s="142" t="s">
        <v>36</v>
      </c>
      <c r="H206" s="143">
        <v>1</v>
      </c>
      <c r="I206" s="185">
        <f t="shared" si="41"/>
        <v>220000</v>
      </c>
      <c r="J206" s="46">
        <f t="shared" si="38"/>
        <v>220000</v>
      </c>
      <c r="K206" s="47">
        <f t="shared" ref="K206:K208" si="44">SUM(J206)</f>
        <v>220000</v>
      </c>
      <c r="L206" s="160"/>
      <c r="M206" s="144"/>
      <c r="N206" s="145"/>
      <c r="O206" s="146"/>
      <c r="P206" s="66">
        <f t="shared" ref="P206:P209" si="45">K206+L206-M206-N206-O206</f>
        <v>220000</v>
      </c>
      <c r="Q206" s="147"/>
      <c r="R206" s="152"/>
      <c r="S206" s="161"/>
      <c r="T206" s="162"/>
      <c r="U206" s="72"/>
      <c r="V206" s="72"/>
      <c r="W206" s="72"/>
      <c r="X206" s="4"/>
      <c r="Y206" s="134"/>
      <c r="Z206" s="92"/>
      <c r="AA206" s="92"/>
      <c r="AB206" s="92"/>
    </row>
    <row r="207" spans="1:28" ht="31.5" customHeight="1">
      <c r="A207" s="154">
        <v>101</v>
      </c>
      <c r="B207" s="155">
        <v>45491</v>
      </c>
      <c r="C207" s="156">
        <v>1744474424832</v>
      </c>
      <c r="D207" s="163" t="s">
        <v>359</v>
      </c>
      <c r="E207" s="158" t="s">
        <v>360</v>
      </c>
      <c r="F207" s="159" t="s">
        <v>361</v>
      </c>
      <c r="G207" s="153" t="s">
        <v>223</v>
      </c>
      <c r="H207" s="107">
        <v>5</v>
      </c>
      <c r="I207" s="186">
        <f t="shared" si="41"/>
        <v>75000</v>
      </c>
      <c r="J207" s="70">
        <f t="shared" si="38"/>
        <v>375000</v>
      </c>
      <c r="K207" s="47">
        <f t="shared" si="44"/>
        <v>375000</v>
      </c>
      <c r="L207" s="160"/>
      <c r="M207" s="144"/>
      <c r="N207" s="145"/>
      <c r="O207" s="146"/>
      <c r="P207" s="66">
        <f t="shared" si="45"/>
        <v>375000</v>
      </c>
      <c r="Q207" s="147"/>
      <c r="R207" s="152">
        <v>40001</v>
      </c>
      <c r="S207" s="161" t="s">
        <v>60</v>
      </c>
      <c r="T207" s="162"/>
      <c r="U207" s="72"/>
      <c r="V207" s="72"/>
      <c r="W207" s="72"/>
      <c r="X207" s="4"/>
      <c r="Y207" s="134"/>
      <c r="Z207" s="92"/>
      <c r="AA207" s="92"/>
      <c r="AB207" s="92"/>
    </row>
    <row r="208" spans="1:28" ht="51.75" customHeight="1">
      <c r="A208" s="154">
        <v>102</v>
      </c>
      <c r="B208" s="155">
        <v>45491</v>
      </c>
      <c r="C208" s="156">
        <v>1744564965347</v>
      </c>
      <c r="D208" s="163" t="s">
        <v>362</v>
      </c>
      <c r="E208" s="158" t="s">
        <v>363</v>
      </c>
      <c r="F208" s="141" t="s">
        <v>364</v>
      </c>
      <c r="G208" s="190" t="s">
        <v>130</v>
      </c>
      <c r="H208" s="143">
        <v>6</v>
      </c>
      <c r="I208" s="185">
        <f t="shared" si="41"/>
        <v>220000</v>
      </c>
      <c r="J208" s="46">
        <f t="shared" si="38"/>
        <v>1320000</v>
      </c>
      <c r="K208" s="47">
        <f t="shared" si="44"/>
        <v>1320000</v>
      </c>
      <c r="L208" s="160"/>
      <c r="M208" s="144"/>
      <c r="N208" s="145"/>
      <c r="O208" s="146"/>
      <c r="P208" s="66">
        <f t="shared" si="45"/>
        <v>1320000</v>
      </c>
      <c r="Q208" s="147"/>
      <c r="R208" s="152">
        <v>61003</v>
      </c>
      <c r="S208" s="161" t="s">
        <v>60</v>
      </c>
      <c r="T208" s="162"/>
      <c r="U208" s="72"/>
      <c r="V208" s="72"/>
      <c r="W208" s="72"/>
      <c r="X208" s="4"/>
      <c r="Y208" s="134"/>
      <c r="Z208" s="92"/>
      <c r="AA208" s="92"/>
      <c r="AB208" s="92"/>
    </row>
    <row r="209" spans="1:28" ht="31.5" customHeight="1">
      <c r="A209" s="509">
        <v>103</v>
      </c>
      <c r="B209" s="516">
        <v>45491</v>
      </c>
      <c r="C209" s="511">
        <v>1745103989735</v>
      </c>
      <c r="D209" s="521" t="s">
        <v>365</v>
      </c>
      <c r="E209" s="513" t="s">
        <v>366</v>
      </c>
      <c r="F209" s="569" t="s">
        <v>367</v>
      </c>
      <c r="G209" s="191" t="s">
        <v>66</v>
      </c>
      <c r="H209" s="192">
        <v>1</v>
      </c>
      <c r="I209" s="185">
        <f t="shared" si="41"/>
        <v>220000</v>
      </c>
      <c r="J209" s="46">
        <f t="shared" si="38"/>
        <v>220000</v>
      </c>
      <c r="K209" s="515">
        <f>SUM(J209:J211)</f>
        <v>485000</v>
      </c>
      <c r="L209" s="495"/>
      <c r="M209" s="498"/>
      <c r="N209" s="500"/>
      <c r="O209" s="501"/>
      <c r="P209" s="502">
        <f t="shared" si="45"/>
        <v>485000</v>
      </c>
      <c r="Q209" s="503"/>
      <c r="R209" s="506">
        <v>46002</v>
      </c>
      <c r="S209" s="489" t="s">
        <v>60</v>
      </c>
      <c r="T209" s="492"/>
      <c r="U209" s="507"/>
      <c r="V209" s="507"/>
      <c r="W209" s="507"/>
      <c r="X209" s="4"/>
      <c r="Y209" s="134"/>
      <c r="Z209" s="92"/>
      <c r="AA209" s="92"/>
      <c r="AB209" s="92"/>
    </row>
    <row r="210" spans="1:28" ht="31.5" customHeight="1">
      <c r="A210" s="493"/>
      <c r="B210" s="496"/>
      <c r="C210" s="493"/>
      <c r="D210" s="493"/>
      <c r="E210" s="496"/>
      <c r="F210" s="493"/>
      <c r="G210" s="191" t="s">
        <v>82</v>
      </c>
      <c r="H210" s="192">
        <v>1</v>
      </c>
      <c r="I210" s="185">
        <f t="shared" si="41"/>
        <v>45000</v>
      </c>
      <c r="J210" s="46">
        <f t="shared" si="38"/>
        <v>45000</v>
      </c>
      <c r="K210" s="493"/>
      <c r="L210" s="496"/>
      <c r="M210" s="493"/>
      <c r="N210" s="493"/>
      <c r="O210" s="493"/>
      <c r="P210" s="493"/>
      <c r="Q210" s="504"/>
      <c r="R210" s="493"/>
      <c r="S210" s="490"/>
      <c r="T210" s="493"/>
      <c r="U210" s="493"/>
      <c r="V210" s="493"/>
      <c r="W210" s="493"/>
      <c r="X210" s="4"/>
      <c r="Y210" s="134"/>
      <c r="Z210" s="92"/>
      <c r="AA210" s="92"/>
      <c r="AB210" s="92"/>
    </row>
    <row r="211" spans="1:28" ht="31.5" customHeight="1">
      <c r="A211" s="494"/>
      <c r="B211" s="497"/>
      <c r="C211" s="494"/>
      <c r="D211" s="494"/>
      <c r="E211" s="497"/>
      <c r="F211" s="494"/>
      <c r="G211" s="191" t="s">
        <v>80</v>
      </c>
      <c r="H211" s="192">
        <v>1</v>
      </c>
      <c r="I211" s="185">
        <f t="shared" si="41"/>
        <v>220000</v>
      </c>
      <c r="J211" s="46">
        <f t="shared" si="38"/>
        <v>220000</v>
      </c>
      <c r="K211" s="494"/>
      <c r="L211" s="497"/>
      <c r="M211" s="499"/>
      <c r="N211" s="499"/>
      <c r="O211" s="499"/>
      <c r="P211" s="494"/>
      <c r="Q211" s="505"/>
      <c r="R211" s="493"/>
      <c r="S211" s="491"/>
      <c r="T211" s="494"/>
      <c r="U211" s="494"/>
      <c r="V211" s="494"/>
      <c r="W211" s="494"/>
      <c r="X211" s="4"/>
      <c r="Y211" s="134"/>
      <c r="Z211" s="92"/>
      <c r="AA211" s="92"/>
      <c r="AB211" s="92"/>
    </row>
    <row r="212" spans="1:28" ht="30.75" customHeight="1">
      <c r="A212" s="509">
        <v>104</v>
      </c>
      <c r="B212" s="516">
        <v>45492</v>
      </c>
      <c r="C212" s="517" t="s">
        <v>368</v>
      </c>
      <c r="D212" s="570" t="s">
        <v>29</v>
      </c>
      <c r="E212" s="571"/>
      <c r="F212" s="514" t="s">
        <v>369</v>
      </c>
      <c r="G212" s="193" t="s">
        <v>36</v>
      </c>
      <c r="H212" s="192">
        <v>2</v>
      </c>
      <c r="I212" s="185">
        <f t="shared" si="41"/>
        <v>220000</v>
      </c>
      <c r="J212" s="46">
        <f t="shared" si="38"/>
        <v>440000</v>
      </c>
      <c r="K212" s="515">
        <f>SUM(J212:J213)</f>
        <v>620000</v>
      </c>
      <c r="L212" s="495"/>
      <c r="M212" s="498"/>
      <c r="N212" s="500"/>
      <c r="O212" s="501"/>
      <c r="P212" s="502">
        <f>K212+L212-M212-N212-O212</f>
        <v>620000</v>
      </c>
      <c r="Q212" s="503"/>
      <c r="R212" s="506"/>
      <c r="S212" s="489"/>
      <c r="T212" s="492"/>
      <c r="U212" s="507"/>
      <c r="V212" s="507"/>
      <c r="W212" s="507"/>
      <c r="X212" s="563"/>
      <c r="Y212" s="134"/>
      <c r="Z212" s="92"/>
      <c r="AA212" s="92"/>
      <c r="AB212" s="92"/>
    </row>
    <row r="213" spans="1:28" ht="30.75" customHeight="1">
      <c r="A213" s="494"/>
      <c r="B213" s="497"/>
      <c r="C213" s="497"/>
      <c r="D213" s="497"/>
      <c r="E213" s="497"/>
      <c r="F213" s="497"/>
      <c r="G213" s="193" t="s">
        <v>82</v>
      </c>
      <c r="H213" s="192">
        <v>4</v>
      </c>
      <c r="I213" s="185">
        <f t="shared" si="41"/>
        <v>45000</v>
      </c>
      <c r="J213" s="46">
        <f t="shared" si="38"/>
        <v>180000</v>
      </c>
      <c r="K213" s="494"/>
      <c r="L213" s="497"/>
      <c r="M213" s="499"/>
      <c r="N213" s="499"/>
      <c r="O213" s="499"/>
      <c r="P213" s="494"/>
      <c r="Q213" s="505"/>
      <c r="R213" s="493"/>
      <c r="S213" s="491"/>
      <c r="T213" s="494"/>
      <c r="U213" s="494"/>
      <c r="V213" s="494"/>
      <c r="W213" s="494"/>
      <c r="X213" s="553"/>
      <c r="Y213" s="134"/>
      <c r="Z213" s="92"/>
      <c r="AA213" s="92"/>
      <c r="AB213" s="92"/>
    </row>
    <row r="214" spans="1:28" ht="30.75" customHeight="1">
      <c r="A214" s="509">
        <v>105</v>
      </c>
      <c r="B214" s="516">
        <v>45492</v>
      </c>
      <c r="C214" s="517">
        <v>1728923476778</v>
      </c>
      <c r="D214" s="518" t="s">
        <v>370</v>
      </c>
      <c r="E214" s="513" t="s">
        <v>371</v>
      </c>
      <c r="F214" s="514" t="s">
        <v>372</v>
      </c>
      <c r="G214" s="194" t="s">
        <v>126</v>
      </c>
      <c r="H214" s="143">
        <v>1</v>
      </c>
      <c r="I214" s="185">
        <f t="shared" si="41"/>
        <v>220000</v>
      </c>
      <c r="J214" s="46">
        <f t="shared" si="38"/>
        <v>220000</v>
      </c>
      <c r="K214" s="515">
        <f>SUM(J214:J215)</f>
        <v>440000</v>
      </c>
      <c r="L214" s="495">
        <v>43001</v>
      </c>
      <c r="M214" s="498"/>
      <c r="N214" s="500"/>
      <c r="O214" s="501">
        <v>13001</v>
      </c>
      <c r="P214" s="502">
        <f>K214+L214-M214-N214-O214</f>
        <v>470000</v>
      </c>
      <c r="Q214" s="503"/>
      <c r="R214" s="506"/>
      <c r="S214" s="489"/>
      <c r="T214" s="492"/>
      <c r="U214" s="507"/>
      <c r="V214" s="507"/>
      <c r="W214" s="507"/>
      <c r="X214" s="4"/>
      <c r="Y214" s="134"/>
      <c r="Z214" s="92"/>
      <c r="AA214" s="92"/>
      <c r="AB214" s="92"/>
    </row>
    <row r="215" spans="1:28" ht="31.5" customHeight="1">
      <c r="A215" s="494"/>
      <c r="B215" s="497"/>
      <c r="C215" s="497"/>
      <c r="D215" s="497"/>
      <c r="E215" s="497"/>
      <c r="F215" s="497"/>
      <c r="G215" s="153" t="s">
        <v>373</v>
      </c>
      <c r="H215" s="107">
        <v>2</v>
      </c>
      <c r="I215" s="186">
        <f t="shared" si="41"/>
        <v>110000</v>
      </c>
      <c r="J215" s="70">
        <f t="shared" si="38"/>
        <v>220000</v>
      </c>
      <c r="K215" s="494"/>
      <c r="L215" s="497"/>
      <c r="M215" s="499"/>
      <c r="N215" s="499"/>
      <c r="O215" s="499"/>
      <c r="P215" s="494"/>
      <c r="Q215" s="505"/>
      <c r="R215" s="493"/>
      <c r="S215" s="491"/>
      <c r="T215" s="494"/>
      <c r="U215" s="494"/>
      <c r="V215" s="494"/>
      <c r="W215" s="494"/>
      <c r="X215" s="4"/>
      <c r="Y215" s="134"/>
      <c r="Z215" s="92"/>
      <c r="AA215" s="92"/>
      <c r="AB215" s="92"/>
    </row>
    <row r="216" spans="1:28" ht="31.5" customHeight="1">
      <c r="A216" s="509">
        <v>106</v>
      </c>
      <c r="B216" s="516">
        <v>45492</v>
      </c>
      <c r="C216" s="511">
        <v>1745480041909</v>
      </c>
      <c r="D216" s="518" t="s">
        <v>374</v>
      </c>
      <c r="E216" s="513" t="s">
        <v>375</v>
      </c>
      <c r="F216" s="525" t="s">
        <v>376</v>
      </c>
      <c r="G216" s="164" t="s">
        <v>36</v>
      </c>
      <c r="H216" s="143">
        <v>3</v>
      </c>
      <c r="I216" s="185">
        <f t="shared" si="41"/>
        <v>220000</v>
      </c>
      <c r="J216" s="46">
        <f t="shared" si="38"/>
        <v>660000</v>
      </c>
      <c r="K216" s="515">
        <f>SUM(J216:J217)</f>
        <v>1320000</v>
      </c>
      <c r="L216" s="495"/>
      <c r="M216" s="498"/>
      <c r="N216" s="500"/>
      <c r="O216" s="501"/>
      <c r="P216" s="502">
        <f>K216+L216-M216-N216-O216</f>
        <v>1320000</v>
      </c>
      <c r="Q216" s="503"/>
      <c r="R216" s="506">
        <v>61003</v>
      </c>
      <c r="S216" s="489" t="s">
        <v>60</v>
      </c>
      <c r="T216" s="492"/>
      <c r="U216" s="507"/>
      <c r="V216" s="507"/>
      <c r="W216" s="507"/>
      <c r="X216" s="4"/>
      <c r="Y216" s="134"/>
      <c r="Z216" s="92"/>
      <c r="AA216" s="92"/>
      <c r="AB216" s="92"/>
    </row>
    <row r="217" spans="1:28" ht="31.5" customHeight="1">
      <c r="A217" s="494"/>
      <c r="B217" s="497"/>
      <c r="C217" s="494"/>
      <c r="D217" s="497"/>
      <c r="E217" s="497"/>
      <c r="F217" s="494"/>
      <c r="G217" s="164" t="s">
        <v>66</v>
      </c>
      <c r="H217" s="143">
        <v>3</v>
      </c>
      <c r="I217" s="185">
        <f t="shared" si="41"/>
        <v>220000</v>
      </c>
      <c r="J217" s="46">
        <f t="shared" si="38"/>
        <v>660000</v>
      </c>
      <c r="K217" s="494"/>
      <c r="L217" s="497"/>
      <c r="M217" s="499"/>
      <c r="N217" s="499"/>
      <c r="O217" s="499"/>
      <c r="P217" s="494"/>
      <c r="Q217" s="505"/>
      <c r="R217" s="493"/>
      <c r="S217" s="491"/>
      <c r="T217" s="494"/>
      <c r="U217" s="494"/>
      <c r="V217" s="494"/>
      <c r="W217" s="494"/>
      <c r="X217" s="4"/>
      <c r="Y217" s="134"/>
      <c r="Z217" s="92"/>
      <c r="AA217" s="92"/>
      <c r="AB217" s="92"/>
    </row>
    <row r="218" spans="1:28" ht="31.5" customHeight="1">
      <c r="A218" s="154">
        <v>107</v>
      </c>
      <c r="B218" s="155">
        <v>45492</v>
      </c>
      <c r="C218" s="156">
        <v>1745665733104</v>
      </c>
      <c r="D218" s="163" t="s">
        <v>377</v>
      </c>
      <c r="E218" s="158" t="s">
        <v>378</v>
      </c>
      <c r="F218" s="159" t="s">
        <v>379</v>
      </c>
      <c r="G218" s="142" t="s">
        <v>36</v>
      </c>
      <c r="H218" s="143">
        <v>6</v>
      </c>
      <c r="I218" s="185">
        <f t="shared" si="41"/>
        <v>220000</v>
      </c>
      <c r="J218" s="46">
        <f t="shared" si="38"/>
        <v>1320000</v>
      </c>
      <c r="K218" s="47">
        <f>SUM(J218)</f>
        <v>1320000</v>
      </c>
      <c r="L218" s="160"/>
      <c r="M218" s="144"/>
      <c r="N218" s="145"/>
      <c r="O218" s="146"/>
      <c r="P218" s="66">
        <f t="shared" ref="P218:P219" si="46">K218+L218-M218-N218-O218</f>
        <v>1320000</v>
      </c>
      <c r="Q218" s="147"/>
      <c r="R218" s="152">
        <v>54002</v>
      </c>
      <c r="S218" s="161" t="s">
        <v>60</v>
      </c>
      <c r="T218" s="162"/>
      <c r="U218" s="72"/>
      <c r="V218" s="72"/>
      <c r="W218" s="72"/>
      <c r="X218" s="4"/>
      <c r="Y218" s="134"/>
      <c r="Z218" s="92"/>
      <c r="AA218" s="92"/>
      <c r="AB218" s="92"/>
    </row>
    <row r="219" spans="1:28" ht="31.5" customHeight="1">
      <c r="A219" s="509">
        <v>108</v>
      </c>
      <c r="B219" s="516">
        <v>45492</v>
      </c>
      <c r="C219" s="511">
        <v>1745797272833</v>
      </c>
      <c r="D219" s="521" t="s">
        <v>380</v>
      </c>
      <c r="E219" s="526" t="s">
        <v>381</v>
      </c>
      <c r="F219" s="526" t="s">
        <v>382</v>
      </c>
      <c r="G219" s="164" t="s">
        <v>36</v>
      </c>
      <c r="H219" s="143">
        <v>1</v>
      </c>
      <c r="I219" s="185">
        <f t="shared" si="41"/>
        <v>220000</v>
      </c>
      <c r="J219" s="46">
        <f t="shared" si="38"/>
        <v>220000</v>
      </c>
      <c r="K219" s="515">
        <f>SUM(J219:J226)</f>
        <v>940000</v>
      </c>
      <c r="L219" s="495"/>
      <c r="M219" s="498"/>
      <c r="N219" s="500"/>
      <c r="O219" s="501"/>
      <c r="P219" s="502">
        <f t="shared" si="46"/>
        <v>940000</v>
      </c>
      <c r="Q219" s="503"/>
      <c r="R219" s="506">
        <v>49002</v>
      </c>
      <c r="S219" s="489" t="s">
        <v>60</v>
      </c>
      <c r="T219" s="492"/>
      <c r="U219" s="507"/>
      <c r="V219" s="507"/>
      <c r="W219" s="507"/>
      <c r="X219" s="4"/>
      <c r="Y219" s="134"/>
      <c r="Z219" s="92"/>
      <c r="AA219" s="92"/>
      <c r="AB219" s="92"/>
    </row>
    <row r="220" spans="1:28" ht="31.5" customHeight="1">
      <c r="A220" s="493"/>
      <c r="B220" s="496"/>
      <c r="C220" s="493"/>
      <c r="D220" s="493"/>
      <c r="E220" s="493"/>
      <c r="F220" s="493"/>
      <c r="G220" s="164" t="s">
        <v>130</v>
      </c>
      <c r="H220" s="143">
        <v>1</v>
      </c>
      <c r="I220" s="185">
        <f t="shared" si="41"/>
        <v>220000</v>
      </c>
      <c r="J220" s="46">
        <f t="shared" si="38"/>
        <v>220000</v>
      </c>
      <c r="K220" s="493"/>
      <c r="L220" s="496"/>
      <c r="M220" s="493"/>
      <c r="N220" s="493"/>
      <c r="O220" s="493"/>
      <c r="P220" s="493"/>
      <c r="Q220" s="504"/>
      <c r="R220" s="493"/>
      <c r="S220" s="490"/>
      <c r="T220" s="493"/>
      <c r="U220" s="493"/>
      <c r="V220" s="493"/>
      <c r="W220" s="493"/>
      <c r="X220" s="4"/>
      <c r="Y220" s="134"/>
      <c r="Z220" s="92"/>
      <c r="AA220" s="92"/>
      <c r="AB220" s="92"/>
    </row>
    <row r="221" spans="1:28" ht="31.5" customHeight="1">
      <c r="A221" s="493"/>
      <c r="B221" s="496"/>
      <c r="C221" s="493"/>
      <c r="D221" s="493"/>
      <c r="E221" s="493"/>
      <c r="F221" s="493"/>
      <c r="G221" s="164" t="s">
        <v>339</v>
      </c>
      <c r="H221" s="143">
        <v>1</v>
      </c>
      <c r="I221" s="185">
        <f t="shared" si="41"/>
        <v>165000</v>
      </c>
      <c r="J221" s="46">
        <f t="shared" si="38"/>
        <v>165000</v>
      </c>
      <c r="K221" s="493"/>
      <c r="L221" s="496"/>
      <c r="M221" s="493"/>
      <c r="N221" s="493"/>
      <c r="O221" s="493"/>
      <c r="P221" s="493"/>
      <c r="Q221" s="504"/>
      <c r="R221" s="493"/>
      <c r="S221" s="490"/>
      <c r="T221" s="493"/>
      <c r="U221" s="493"/>
      <c r="V221" s="493"/>
      <c r="W221" s="493"/>
      <c r="X221" s="4"/>
      <c r="Y221" s="134"/>
      <c r="Z221" s="92"/>
      <c r="AA221" s="92"/>
      <c r="AB221" s="92"/>
    </row>
    <row r="222" spans="1:28" ht="31.5" customHeight="1">
      <c r="A222" s="493"/>
      <c r="B222" s="496"/>
      <c r="C222" s="493"/>
      <c r="D222" s="493"/>
      <c r="E222" s="493"/>
      <c r="F222" s="493"/>
      <c r="G222" s="187" t="s">
        <v>223</v>
      </c>
      <c r="H222" s="107">
        <v>1</v>
      </c>
      <c r="I222" s="186">
        <f t="shared" si="41"/>
        <v>75000</v>
      </c>
      <c r="J222" s="70">
        <f t="shared" si="38"/>
        <v>75000</v>
      </c>
      <c r="K222" s="493"/>
      <c r="L222" s="496"/>
      <c r="M222" s="493"/>
      <c r="N222" s="493"/>
      <c r="O222" s="493"/>
      <c r="P222" s="493"/>
      <c r="Q222" s="504"/>
      <c r="R222" s="493"/>
      <c r="S222" s="490"/>
      <c r="T222" s="493"/>
      <c r="U222" s="493"/>
      <c r="V222" s="493"/>
      <c r="W222" s="493"/>
      <c r="X222" s="4"/>
      <c r="Y222" s="134"/>
      <c r="Z222" s="92"/>
      <c r="AA222" s="92"/>
      <c r="AB222" s="92"/>
    </row>
    <row r="223" spans="1:28" ht="31.5" customHeight="1">
      <c r="A223" s="493"/>
      <c r="B223" s="496"/>
      <c r="C223" s="493"/>
      <c r="D223" s="493"/>
      <c r="E223" s="493"/>
      <c r="F223" s="493"/>
      <c r="G223" s="187" t="s">
        <v>141</v>
      </c>
      <c r="H223" s="107">
        <v>2</v>
      </c>
      <c r="I223" s="186">
        <f t="shared" si="41"/>
        <v>40000</v>
      </c>
      <c r="J223" s="70">
        <f t="shared" si="38"/>
        <v>80000</v>
      </c>
      <c r="K223" s="493"/>
      <c r="L223" s="496"/>
      <c r="M223" s="493"/>
      <c r="N223" s="493"/>
      <c r="O223" s="493"/>
      <c r="P223" s="493"/>
      <c r="Q223" s="504"/>
      <c r="R223" s="493"/>
      <c r="S223" s="490"/>
      <c r="T223" s="493"/>
      <c r="U223" s="493"/>
      <c r="V223" s="493"/>
      <c r="W223" s="493"/>
      <c r="X223" s="4"/>
      <c r="Y223" s="134"/>
      <c r="Z223" s="92"/>
      <c r="AA223" s="92"/>
      <c r="AB223" s="92"/>
    </row>
    <row r="224" spans="1:28" ht="31.5" customHeight="1">
      <c r="A224" s="493"/>
      <c r="B224" s="496"/>
      <c r="C224" s="493"/>
      <c r="D224" s="493"/>
      <c r="E224" s="493"/>
      <c r="F224" s="493"/>
      <c r="G224" s="187" t="s">
        <v>279</v>
      </c>
      <c r="H224" s="107">
        <v>1</v>
      </c>
      <c r="I224" s="186">
        <f t="shared" si="41"/>
        <v>65000</v>
      </c>
      <c r="J224" s="70">
        <f t="shared" si="38"/>
        <v>65000</v>
      </c>
      <c r="K224" s="493"/>
      <c r="L224" s="496"/>
      <c r="M224" s="493"/>
      <c r="N224" s="493"/>
      <c r="O224" s="493"/>
      <c r="P224" s="493"/>
      <c r="Q224" s="504"/>
      <c r="R224" s="493"/>
      <c r="S224" s="490"/>
      <c r="T224" s="493"/>
      <c r="U224" s="493"/>
      <c r="V224" s="493"/>
      <c r="W224" s="493"/>
      <c r="X224" s="4"/>
      <c r="Y224" s="134"/>
      <c r="Z224" s="92"/>
      <c r="AA224" s="92"/>
      <c r="AB224" s="92"/>
    </row>
    <row r="225" spans="1:28" ht="31.5" customHeight="1">
      <c r="A225" s="493"/>
      <c r="B225" s="496"/>
      <c r="C225" s="493"/>
      <c r="D225" s="493"/>
      <c r="E225" s="493"/>
      <c r="F225" s="493"/>
      <c r="G225" s="187" t="s">
        <v>348</v>
      </c>
      <c r="H225" s="107">
        <v>1</v>
      </c>
      <c r="I225" s="186">
        <f t="shared" si="41"/>
        <v>65000</v>
      </c>
      <c r="J225" s="70">
        <f t="shared" si="38"/>
        <v>65000</v>
      </c>
      <c r="K225" s="493"/>
      <c r="L225" s="496"/>
      <c r="M225" s="493"/>
      <c r="N225" s="493"/>
      <c r="O225" s="493"/>
      <c r="P225" s="493"/>
      <c r="Q225" s="504"/>
      <c r="R225" s="493"/>
      <c r="S225" s="490"/>
      <c r="T225" s="493"/>
      <c r="U225" s="493"/>
      <c r="V225" s="493"/>
      <c r="W225" s="493"/>
      <c r="X225" s="4"/>
      <c r="Y225" s="134"/>
      <c r="Z225" s="92"/>
      <c r="AA225" s="92"/>
      <c r="AB225" s="92"/>
    </row>
    <row r="226" spans="1:28" ht="31.5" customHeight="1">
      <c r="A226" s="494"/>
      <c r="B226" s="497"/>
      <c r="C226" s="494"/>
      <c r="D226" s="494"/>
      <c r="E226" s="494"/>
      <c r="F226" s="494"/>
      <c r="G226" s="187" t="s">
        <v>233</v>
      </c>
      <c r="H226" s="107">
        <v>1</v>
      </c>
      <c r="I226" s="186">
        <f t="shared" si="41"/>
        <v>50000</v>
      </c>
      <c r="J226" s="70">
        <f t="shared" si="38"/>
        <v>50000</v>
      </c>
      <c r="K226" s="494"/>
      <c r="L226" s="497"/>
      <c r="M226" s="499"/>
      <c r="N226" s="499"/>
      <c r="O226" s="499"/>
      <c r="P226" s="494"/>
      <c r="Q226" s="505"/>
      <c r="R226" s="493"/>
      <c r="S226" s="491"/>
      <c r="T226" s="494"/>
      <c r="U226" s="494"/>
      <c r="V226" s="494"/>
      <c r="W226" s="494"/>
      <c r="X226" s="4"/>
      <c r="Y226" s="134"/>
      <c r="Z226" s="92"/>
      <c r="AA226" s="92"/>
      <c r="AB226" s="92"/>
    </row>
    <row r="227" spans="1:28" ht="31.5" customHeight="1">
      <c r="A227" s="154">
        <v>109</v>
      </c>
      <c r="B227" s="155">
        <v>45493</v>
      </c>
      <c r="C227" s="156">
        <v>1744587281179</v>
      </c>
      <c r="D227" s="163" t="s">
        <v>193</v>
      </c>
      <c r="E227" s="158" t="s">
        <v>194</v>
      </c>
      <c r="F227" s="159" t="s">
        <v>195</v>
      </c>
      <c r="G227" s="142" t="s">
        <v>36</v>
      </c>
      <c r="H227" s="143">
        <v>4</v>
      </c>
      <c r="I227" s="185">
        <f t="shared" si="41"/>
        <v>220000</v>
      </c>
      <c r="J227" s="46">
        <f t="shared" si="38"/>
        <v>880000</v>
      </c>
      <c r="K227" s="47">
        <f>SUM(J227)</f>
        <v>880000</v>
      </c>
      <c r="L227" s="160"/>
      <c r="M227" s="144"/>
      <c r="N227" s="145"/>
      <c r="O227" s="146"/>
      <c r="P227" s="66">
        <f t="shared" ref="P227:P228" si="47">K227+L227-M227-N227-O227</f>
        <v>880000</v>
      </c>
      <c r="Q227" s="147"/>
      <c r="R227" s="152">
        <v>52002</v>
      </c>
      <c r="S227" s="161" t="s">
        <v>60</v>
      </c>
      <c r="T227" s="162"/>
      <c r="U227" s="72"/>
      <c r="V227" s="72"/>
      <c r="W227" s="72"/>
      <c r="X227" s="4"/>
      <c r="Y227" s="134"/>
      <c r="Z227" s="92"/>
      <c r="AA227" s="92"/>
      <c r="AB227" s="92"/>
    </row>
    <row r="228" spans="1:28" ht="31.5" customHeight="1">
      <c r="A228" s="509">
        <v>110</v>
      </c>
      <c r="B228" s="510">
        <v>45493</v>
      </c>
      <c r="C228" s="511">
        <v>1744738796192</v>
      </c>
      <c r="D228" s="518" t="s">
        <v>383</v>
      </c>
      <c r="E228" s="513" t="s">
        <v>384</v>
      </c>
      <c r="F228" s="514" t="s">
        <v>385</v>
      </c>
      <c r="G228" s="142" t="s">
        <v>43</v>
      </c>
      <c r="H228" s="143">
        <v>1</v>
      </c>
      <c r="I228" s="185">
        <f t="shared" si="41"/>
        <v>220000</v>
      </c>
      <c r="J228" s="46">
        <f t="shared" si="38"/>
        <v>220000</v>
      </c>
      <c r="K228" s="515">
        <f>SUM(J228:J229)</f>
        <v>300000</v>
      </c>
      <c r="L228" s="495">
        <v>40001</v>
      </c>
      <c r="M228" s="498"/>
      <c r="N228" s="500"/>
      <c r="O228" s="501">
        <v>10001</v>
      </c>
      <c r="P228" s="502">
        <f t="shared" si="47"/>
        <v>330000</v>
      </c>
      <c r="Q228" s="503"/>
      <c r="R228" s="506"/>
      <c r="S228" s="489"/>
      <c r="T228" s="492"/>
      <c r="U228" s="507"/>
      <c r="V228" s="507"/>
      <c r="W228" s="507"/>
      <c r="X228" s="4"/>
      <c r="Y228" s="134"/>
      <c r="Z228" s="92"/>
      <c r="AA228" s="92"/>
      <c r="AB228" s="92"/>
    </row>
    <row r="229" spans="1:28" ht="31.5" customHeight="1">
      <c r="A229" s="494"/>
      <c r="B229" s="494"/>
      <c r="C229" s="494"/>
      <c r="D229" s="497"/>
      <c r="E229" s="497"/>
      <c r="F229" s="497"/>
      <c r="G229" s="142" t="s">
        <v>45</v>
      </c>
      <c r="H229" s="143">
        <v>1</v>
      </c>
      <c r="I229" s="185">
        <f t="shared" si="41"/>
        <v>80000</v>
      </c>
      <c r="J229" s="46">
        <f t="shared" si="38"/>
        <v>80000</v>
      </c>
      <c r="K229" s="494"/>
      <c r="L229" s="497"/>
      <c r="M229" s="499"/>
      <c r="N229" s="499"/>
      <c r="O229" s="499"/>
      <c r="P229" s="494"/>
      <c r="Q229" s="505"/>
      <c r="R229" s="493"/>
      <c r="S229" s="491"/>
      <c r="T229" s="494"/>
      <c r="U229" s="494"/>
      <c r="V229" s="494"/>
      <c r="W229" s="494"/>
      <c r="X229" s="4"/>
      <c r="Y229" s="134"/>
      <c r="Z229" s="92"/>
      <c r="AA229" s="92"/>
      <c r="AB229" s="92"/>
    </row>
    <row r="230" spans="1:28" ht="31.5" customHeight="1">
      <c r="A230" s="154">
        <v>11</v>
      </c>
      <c r="B230" s="155">
        <v>45495</v>
      </c>
      <c r="C230" s="156" t="s">
        <v>386</v>
      </c>
      <c r="D230" s="189" t="s">
        <v>153</v>
      </c>
      <c r="E230" s="158" t="s">
        <v>387</v>
      </c>
      <c r="F230" s="159" t="s">
        <v>73</v>
      </c>
      <c r="G230" s="142" t="s">
        <v>388</v>
      </c>
      <c r="H230" s="143">
        <v>1</v>
      </c>
      <c r="I230" s="185">
        <f t="shared" si="41"/>
        <v>220000</v>
      </c>
      <c r="J230" s="46">
        <f t="shared" si="38"/>
        <v>220000</v>
      </c>
      <c r="K230" s="47">
        <f>SUM(J230)</f>
        <v>220000</v>
      </c>
      <c r="L230" s="160"/>
      <c r="M230" s="144"/>
      <c r="N230" s="145"/>
      <c r="O230" s="146"/>
      <c r="P230" s="66">
        <f t="shared" ref="P230:P231" si="48">K230+L230-M230-N230-O230</f>
        <v>220000</v>
      </c>
      <c r="Q230" s="147"/>
      <c r="R230" s="152"/>
      <c r="S230" s="161"/>
      <c r="T230" s="162"/>
      <c r="U230" s="72"/>
      <c r="V230" s="72"/>
      <c r="W230" s="72"/>
      <c r="X230" s="4"/>
      <c r="Y230" s="134"/>
      <c r="Z230" s="92"/>
      <c r="AA230" s="92"/>
      <c r="AB230" s="92"/>
    </row>
    <row r="231" spans="1:28" ht="31.5" customHeight="1">
      <c r="A231" s="509">
        <v>12</v>
      </c>
      <c r="B231" s="516">
        <v>45495</v>
      </c>
      <c r="C231" s="509" t="s">
        <v>389</v>
      </c>
      <c r="D231" s="562" t="s">
        <v>390</v>
      </c>
      <c r="E231" s="513" t="s">
        <v>387</v>
      </c>
      <c r="F231" s="514" t="s">
        <v>73</v>
      </c>
      <c r="G231" s="142" t="s">
        <v>36</v>
      </c>
      <c r="H231" s="143">
        <v>1</v>
      </c>
      <c r="I231" s="185">
        <f t="shared" si="41"/>
        <v>220000</v>
      </c>
      <c r="J231" s="46">
        <f t="shared" si="38"/>
        <v>220000</v>
      </c>
      <c r="K231" s="515">
        <f>SUM(J231:J232)</f>
        <v>440000</v>
      </c>
      <c r="L231" s="495"/>
      <c r="M231" s="498"/>
      <c r="N231" s="500"/>
      <c r="O231" s="501"/>
      <c r="P231" s="502">
        <f t="shared" si="48"/>
        <v>440000</v>
      </c>
      <c r="Q231" s="503"/>
      <c r="R231" s="506"/>
      <c r="S231" s="489"/>
      <c r="T231" s="492"/>
      <c r="U231" s="507"/>
      <c r="V231" s="507"/>
      <c r="W231" s="507"/>
      <c r="X231" s="4"/>
      <c r="Y231" s="134"/>
      <c r="Z231" s="92"/>
      <c r="AA231" s="92"/>
      <c r="AB231" s="92"/>
    </row>
    <row r="232" spans="1:28" ht="31.5" customHeight="1">
      <c r="A232" s="494"/>
      <c r="B232" s="497"/>
      <c r="C232" s="494"/>
      <c r="D232" s="497"/>
      <c r="E232" s="497"/>
      <c r="F232" s="497"/>
      <c r="G232" s="142" t="s">
        <v>66</v>
      </c>
      <c r="H232" s="143">
        <v>1</v>
      </c>
      <c r="I232" s="185">
        <f t="shared" si="41"/>
        <v>220000</v>
      </c>
      <c r="J232" s="46">
        <f t="shared" si="38"/>
        <v>220000</v>
      </c>
      <c r="K232" s="494"/>
      <c r="L232" s="497"/>
      <c r="M232" s="499"/>
      <c r="N232" s="499"/>
      <c r="O232" s="499"/>
      <c r="P232" s="494"/>
      <c r="Q232" s="505"/>
      <c r="R232" s="493"/>
      <c r="S232" s="491"/>
      <c r="T232" s="494"/>
      <c r="U232" s="494"/>
      <c r="V232" s="494"/>
      <c r="W232" s="494"/>
      <c r="X232" s="4"/>
      <c r="Y232" s="134"/>
      <c r="Z232" s="92"/>
      <c r="AA232" s="92"/>
      <c r="AB232" s="92"/>
    </row>
    <row r="233" spans="1:28" ht="31.5" customHeight="1">
      <c r="A233" s="509">
        <v>13</v>
      </c>
      <c r="B233" s="516">
        <v>45495</v>
      </c>
      <c r="C233" s="511">
        <v>1724987425632</v>
      </c>
      <c r="D233" s="518" t="s">
        <v>391</v>
      </c>
      <c r="E233" s="513" t="s">
        <v>392</v>
      </c>
      <c r="F233" s="514" t="s">
        <v>393</v>
      </c>
      <c r="G233" s="164" t="s">
        <v>36</v>
      </c>
      <c r="H233" s="143">
        <v>4</v>
      </c>
      <c r="I233" s="185">
        <f t="shared" si="41"/>
        <v>220000</v>
      </c>
      <c r="J233" s="46">
        <f t="shared" si="38"/>
        <v>880000</v>
      </c>
      <c r="K233" s="515">
        <f>SUM(J233:J238)</f>
        <v>1550000</v>
      </c>
      <c r="L233" s="495"/>
      <c r="M233" s="498"/>
      <c r="N233" s="500"/>
      <c r="O233" s="501"/>
      <c r="P233" s="502">
        <f>K233+L233-M233-N233-O233</f>
        <v>1550000</v>
      </c>
      <c r="Q233" s="503"/>
      <c r="R233" s="506">
        <v>58002</v>
      </c>
      <c r="S233" s="489" t="s">
        <v>60</v>
      </c>
      <c r="T233" s="492"/>
      <c r="U233" s="507"/>
      <c r="V233" s="507"/>
      <c r="W233" s="507"/>
      <c r="X233" s="563"/>
      <c r="Y233" s="134"/>
      <c r="Z233" s="92"/>
      <c r="AA233" s="92"/>
      <c r="AB233" s="92"/>
    </row>
    <row r="234" spans="1:28" ht="31.5" customHeight="1">
      <c r="A234" s="493"/>
      <c r="B234" s="496"/>
      <c r="C234" s="493"/>
      <c r="D234" s="496"/>
      <c r="E234" s="496"/>
      <c r="F234" s="496"/>
      <c r="G234" s="187" t="s">
        <v>223</v>
      </c>
      <c r="H234" s="107">
        <v>2</v>
      </c>
      <c r="I234" s="186">
        <f t="shared" si="41"/>
        <v>75000</v>
      </c>
      <c r="J234" s="70">
        <f t="shared" si="38"/>
        <v>150000</v>
      </c>
      <c r="K234" s="493"/>
      <c r="L234" s="496"/>
      <c r="M234" s="493"/>
      <c r="N234" s="493"/>
      <c r="O234" s="493"/>
      <c r="P234" s="493"/>
      <c r="Q234" s="504"/>
      <c r="R234" s="493"/>
      <c r="S234" s="490"/>
      <c r="T234" s="493"/>
      <c r="U234" s="493"/>
      <c r="V234" s="493"/>
      <c r="W234" s="493"/>
      <c r="X234" s="553"/>
      <c r="Y234" s="134"/>
      <c r="Z234" s="92"/>
      <c r="AA234" s="92"/>
      <c r="AB234" s="92"/>
    </row>
    <row r="235" spans="1:28" ht="31.5" customHeight="1">
      <c r="A235" s="493"/>
      <c r="B235" s="496"/>
      <c r="C235" s="493"/>
      <c r="D235" s="496"/>
      <c r="E235" s="496"/>
      <c r="F235" s="496"/>
      <c r="G235" s="187" t="s">
        <v>141</v>
      </c>
      <c r="H235" s="107">
        <v>4</v>
      </c>
      <c r="I235" s="186">
        <f t="shared" si="41"/>
        <v>40000</v>
      </c>
      <c r="J235" s="70">
        <f t="shared" si="38"/>
        <v>160000</v>
      </c>
      <c r="K235" s="493"/>
      <c r="L235" s="496"/>
      <c r="M235" s="493"/>
      <c r="N235" s="493"/>
      <c r="O235" s="493"/>
      <c r="P235" s="493"/>
      <c r="Q235" s="504"/>
      <c r="R235" s="493"/>
      <c r="S235" s="490"/>
      <c r="T235" s="493"/>
      <c r="U235" s="493"/>
      <c r="V235" s="493"/>
      <c r="W235" s="493"/>
      <c r="X235" s="553"/>
      <c r="Y235" s="134"/>
      <c r="Z235" s="92"/>
      <c r="AA235" s="92"/>
      <c r="AB235" s="92"/>
    </row>
    <row r="236" spans="1:28" ht="31.5" customHeight="1">
      <c r="A236" s="493"/>
      <c r="B236" s="496"/>
      <c r="C236" s="493"/>
      <c r="D236" s="496"/>
      <c r="E236" s="496"/>
      <c r="F236" s="496"/>
      <c r="G236" s="187" t="s">
        <v>279</v>
      </c>
      <c r="H236" s="107">
        <v>2</v>
      </c>
      <c r="I236" s="186">
        <f t="shared" si="41"/>
        <v>65000</v>
      </c>
      <c r="J236" s="70">
        <f t="shared" si="38"/>
        <v>130000</v>
      </c>
      <c r="K236" s="493"/>
      <c r="L236" s="496"/>
      <c r="M236" s="493"/>
      <c r="N236" s="493"/>
      <c r="O236" s="493"/>
      <c r="P236" s="493"/>
      <c r="Q236" s="504"/>
      <c r="R236" s="493"/>
      <c r="S236" s="490"/>
      <c r="T236" s="493"/>
      <c r="U236" s="493"/>
      <c r="V236" s="493"/>
      <c r="W236" s="493"/>
      <c r="X236" s="553"/>
      <c r="Y236" s="134"/>
      <c r="Z236" s="92"/>
      <c r="AA236" s="92"/>
      <c r="AB236" s="92"/>
    </row>
    <row r="237" spans="1:28" ht="31.5" customHeight="1">
      <c r="A237" s="493"/>
      <c r="B237" s="496"/>
      <c r="C237" s="493"/>
      <c r="D237" s="496"/>
      <c r="E237" s="496"/>
      <c r="F237" s="496"/>
      <c r="G237" s="187" t="s">
        <v>348</v>
      </c>
      <c r="H237" s="107">
        <v>2</v>
      </c>
      <c r="I237" s="186">
        <f t="shared" si="41"/>
        <v>65000</v>
      </c>
      <c r="J237" s="70">
        <f t="shared" si="38"/>
        <v>130000</v>
      </c>
      <c r="K237" s="493"/>
      <c r="L237" s="496"/>
      <c r="M237" s="493"/>
      <c r="N237" s="493"/>
      <c r="O237" s="493"/>
      <c r="P237" s="493"/>
      <c r="Q237" s="504"/>
      <c r="R237" s="493"/>
      <c r="S237" s="490"/>
      <c r="T237" s="493"/>
      <c r="U237" s="493"/>
      <c r="V237" s="493"/>
      <c r="W237" s="493"/>
      <c r="X237" s="553"/>
      <c r="Y237" s="134"/>
      <c r="Z237" s="92"/>
      <c r="AA237" s="92"/>
      <c r="AB237" s="92"/>
    </row>
    <row r="238" spans="1:28" ht="31.5" customHeight="1">
      <c r="A238" s="494"/>
      <c r="B238" s="497"/>
      <c r="C238" s="494"/>
      <c r="D238" s="497"/>
      <c r="E238" s="497"/>
      <c r="F238" s="497"/>
      <c r="G238" s="187" t="s">
        <v>233</v>
      </c>
      <c r="H238" s="107">
        <v>2</v>
      </c>
      <c r="I238" s="186">
        <f t="shared" si="41"/>
        <v>50000</v>
      </c>
      <c r="J238" s="70">
        <f t="shared" si="38"/>
        <v>100000</v>
      </c>
      <c r="K238" s="494"/>
      <c r="L238" s="497"/>
      <c r="M238" s="499"/>
      <c r="N238" s="499"/>
      <c r="O238" s="499"/>
      <c r="P238" s="494"/>
      <c r="Q238" s="505"/>
      <c r="R238" s="493"/>
      <c r="S238" s="491"/>
      <c r="T238" s="494"/>
      <c r="U238" s="494"/>
      <c r="V238" s="494"/>
      <c r="W238" s="494"/>
      <c r="X238" s="553"/>
      <c r="Y238" s="134"/>
      <c r="Z238" s="92"/>
      <c r="AA238" s="92"/>
      <c r="AB238" s="92"/>
    </row>
    <row r="239" spans="1:28" ht="31.5" customHeight="1">
      <c r="A239" s="154"/>
      <c r="B239" s="155"/>
      <c r="C239" s="156"/>
      <c r="D239" s="163"/>
      <c r="E239" s="86"/>
      <c r="F239" s="159"/>
      <c r="G239" s="142"/>
      <c r="H239" s="143"/>
      <c r="I239" s="185"/>
      <c r="J239" s="46">
        <f t="shared" si="38"/>
        <v>0</v>
      </c>
      <c r="K239" s="47">
        <f t="shared" ref="K239:K246" si="49">SUM(J239)</f>
        <v>0</v>
      </c>
      <c r="L239" s="160"/>
      <c r="M239" s="144"/>
      <c r="N239" s="145"/>
      <c r="O239" s="146"/>
      <c r="P239" s="66">
        <f t="shared" ref="P239:P246" si="50">K239+L239-M239-N239-O239</f>
        <v>0</v>
      </c>
      <c r="Q239" s="147"/>
      <c r="R239" s="152"/>
      <c r="S239" s="161"/>
      <c r="T239" s="162"/>
      <c r="U239" s="72"/>
      <c r="V239" s="72"/>
      <c r="W239" s="72"/>
      <c r="X239" s="4"/>
      <c r="Y239" s="134"/>
      <c r="Z239" s="92"/>
      <c r="AA239" s="92"/>
      <c r="AB239" s="92"/>
    </row>
    <row r="240" spans="1:28" ht="31.5" customHeight="1">
      <c r="A240" s="154"/>
      <c r="B240" s="155"/>
      <c r="C240" s="156"/>
      <c r="D240" s="163"/>
      <c r="E240" s="86"/>
      <c r="F240" s="159"/>
      <c r="G240" s="142"/>
      <c r="H240" s="143"/>
      <c r="I240" s="185"/>
      <c r="J240" s="46">
        <f t="shared" si="38"/>
        <v>0</v>
      </c>
      <c r="K240" s="47">
        <f t="shared" si="49"/>
        <v>0</v>
      </c>
      <c r="L240" s="160"/>
      <c r="M240" s="144"/>
      <c r="N240" s="145"/>
      <c r="O240" s="146"/>
      <c r="P240" s="66">
        <f t="shared" si="50"/>
        <v>0</v>
      </c>
      <c r="Q240" s="147"/>
      <c r="R240" s="152"/>
      <c r="S240" s="161"/>
      <c r="T240" s="162"/>
      <c r="U240" s="72"/>
      <c r="V240" s="72"/>
      <c r="W240" s="72"/>
      <c r="X240" s="4"/>
      <c r="Y240" s="134"/>
      <c r="Z240" s="92"/>
      <c r="AA240" s="92"/>
      <c r="AB240" s="92"/>
    </row>
    <row r="241" spans="1:28" ht="31.5" customHeight="1">
      <c r="A241" s="154"/>
      <c r="B241" s="155"/>
      <c r="C241" s="156"/>
      <c r="D241" s="163"/>
      <c r="E241" s="86"/>
      <c r="F241" s="159"/>
      <c r="G241" s="142"/>
      <c r="H241" s="143"/>
      <c r="I241" s="185"/>
      <c r="J241" s="46">
        <f t="shared" si="38"/>
        <v>0</v>
      </c>
      <c r="K241" s="47">
        <f t="shared" si="49"/>
        <v>0</v>
      </c>
      <c r="L241" s="160"/>
      <c r="M241" s="144"/>
      <c r="N241" s="145"/>
      <c r="O241" s="146"/>
      <c r="P241" s="66">
        <f t="shared" si="50"/>
        <v>0</v>
      </c>
      <c r="Q241" s="147"/>
      <c r="R241" s="152"/>
      <c r="S241" s="161"/>
      <c r="T241" s="162"/>
      <c r="U241" s="72"/>
      <c r="V241" s="72"/>
      <c r="W241" s="72"/>
      <c r="X241" s="4"/>
      <c r="Y241" s="134"/>
      <c r="Z241" s="92"/>
      <c r="AA241" s="92"/>
      <c r="AB241" s="92"/>
    </row>
    <row r="242" spans="1:28" ht="31.5" customHeight="1">
      <c r="A242" s="154"/>
      <c r="B242" s="155"/>
      <c r="C242" s="156"/>
      <c r="D242" s="163"/>
      <c r="E242" s="86"/>
      <c r="F242" s="159"/>
      <c r="G242" s="142"/>
      <c r="H242" s="143"/>
      <c r="I242" s="185"/>
      <c r="J242" s="46">
        <f t="shared" si="38"/>
        <v>0</v>
      </c>
      <c r="K242" s="47">
        <f t="shared" si="49"/>
        <v>0</v>
      </c>
      <c r="L242" s="160"/>
      <c r="M242" s="144"/>
      <c r="N242" s="145"/>
      <c r="O242" s="146"/>
      <c r="P242" s="66">
        <f t="shared" si="50"/>
        <v>0</v>
      </c>
      <c r="Q242" s="147"/>
      <c r="R242" s="152"/>
      <c r="S242" s="161"/>
      <c r="T242" s="162"/>
      <c r="U242" s="72"/>
      <c r="V242" s="72"/>
      <c r="W242" s="72"/>
      <c r="X242" s="4"/>
      <c r="Y242" s="134"/>
      <c r="Z242" s="92"/>
      <c r="AA242" s="92"/>
      <c r="AB242" s="92"/>
    </row>
    <row r="243" spans="1:28" ht="31.5" customHeight="1">
      <c r="A243" s="154"/>
      <c r="B243" s="155"/>
      <c r="C243" s="156"/>
      <c r="D243" s="163"/>
      <c r="E243" s="86"/>
      <c r="F243" s="159"/>
      <c r="G243" s="142"/>
      <c r="H243" s="143"/>
      <c r="I243" s="185"/>
      <c r="J243" s="46">
        <f t="shared" si="38"/>
        <v>0</v>
      </c>
      <c r="K243" s="47">
        <f t="shared" si="49"/>
        <v>0</v>
      </c>
      <c r="L243" s="160"/>
      <c r="M243" s="144"/>
      <c r="N243" s="145"/>
      <c r="O243" s="146"/>
      <c r="P243" s="66">
        <f t="shared" si="50"/>
        <v>0</v>
      </c>
      <c r="Q243" s="147"/>
      <c r="R243" s="152"/>
      <c r="S243" s="161"/>
      <c r="T243" s="162"/>
      <c r="U243" s="72"/>
      <c r="V243" s="72"/>
      <c r="W243" s="72"/>
      <c r="X243" s="4"/>
      <c r="Y243" s="134"/>
      <c r="Z243" s="92"/>
      <c r="AA243" s="92"/>
      <c r="AB243" s="92"/>
    </row>
    <row r="244" spans="1:28" ht="31.5" customHeight="1">
      <c r="A244" s="154"/>
      <c r="B244" s="155"/>
      <c r="C244" s="156"/>
      <c r="D244" s="163"/>
      <c r="E244" s="86"/>
      <c r="F244" s="159"/>
      <c r="G244" s="142"/>
      <c r="H244" s="143"/>
      <c r="I244" s="185"/>
      <c r="J244" s="46">
        <f t="shared" si="38"/>
        <v>0</v>
      </c>
      <c r="K244" s="47">
        <f t="shared" si="49"/>
        <v>0</v>
      </c>
      <c r="L244" s="160"/>
      <c r="M244" s="144"/>
      <c r="N244" s="145"/>
      <c r="O244" s="146"/>
      <c r="P244" s="66">
        <f t="shared" si="50"/>
        <v>0</v>
      </c>
      <c r="Q244" s="147"/>
      <c r="R244" s="152"/>
      <c r="S244" s="161"/>
      <c r="T244" s="162"/>
      <c r="U244" s="72"/>
      <c r="V244" s="72"/>
      <c r="W244" s="72"/>
      <c r="X244" s="4"/>
      <c r="Y244" s="134"/>
      <c r="Z244" s="92"/>
      <c r="AA244" s="92"/>
      <c r="AB244" s="92"/>
    </row>
    <row r="245" spans="1:28" ht="31.5" customHeight="1">
      <c r="A245" s="154"/>
      <c r="B245" s="155"/>
      <c r="C245" s="156"/>
      <c r="D245" s="163"/>
      <c r="E245" s="86"/>
      <c r="F245" s="159"/>
      <c r="G245" s="142"/>
      <c r="H245" s="143"/>
      <c r="I245" s="185"/>
      <c r="J245" s="46">
        <f t="shared" si="38"/>
        <v>0</v>
      </c>
      <c r="K245" s="47">
        <f t="shared" si="49"/>
        <v>0</v>
      </c>
      <c r="L245" s="160"/>
      <c r="M245" s="144"/>
      <c r="N245" s="145"/>
      <c r="O245" s="146"/>
      <c r="P245" s="66">
        <f t="shared" si="50"/>
        <v>0</v>
      </c>
      <c r="Q245" s="147"/>
      <c r="R245" s="152"/>
      <c r="S245" s="161"/>
      <c r="T245" s="162"/>
      <c r="U245" s="72"/>
      <c r="V245" s="72"/>
      <c r="W245" s="72"/>
      <c r="X245" s="4"/>
      <c r="Y245" s="134"/>
      <c r="Z245" s="92"/>
      <c r="AA245" s="92"/>
      <c r="AB245" s="92"/>
    </row>
    <row r="246" spans="1:28" ht="31.5" customHeight="1">
      <c r="A246" s="154"/>
      <c r="B246" s="155"/>
      <c r="C246" s="143"/>
      <c r="D246" s="163"/>
      <c r="E246" s="86"/>
      <c r="F246" s="159"/>
      <c r="G246" s="142"/>
      <c r="H246" s="143"/>
      <c r="I246" s="45"/>
      <c r="J246" s="46">
        <f t="shared" si="38"/>
        <v>0</v>
      </c>
      <c r="K246" s="47">
        <f t="shared" si="49"/>
        <v>0</v>
      </c>
      <c r="L246" s="160"/>
      <c r="M246" s="144"/>
      <c r="N246" s="145"/>
      <c r="O246" s="146"/>
      <c r="P246" s="66">
        <f t="shared" si="50"/>
        <v>0</v>
      </c>
      <c r="Q246" s="147"/>
      <c r="R246" s="195"/>
      <c r="S246" s="161"/>
      <c r="T246" s="162"/>
      <c r="U246" s="72"/>
      <c r="V246" s="72"/>
      <c r="W246" s="72"/>
      <c r="X246" s="4"/>
      <c r="Y246" s="134"/>
      <c r="Z246" s="92"/>
      <c r="AA246" s="92"/>
      <c r="AB246" s="92"/>
    </row>
    <row r="247" spans="1:28" ht="30.75" customHeight="1">
      <c r="A247" s="196"/>
      <c r="B247" s="575" t="s">
        <v>394</v>
      </c>
      <c r="C247" s="548"/>
      <c r="D247" s="548"/>
      <c r="E247" s="548"/>
      <c r="F247" s="548"/>
      <c r="G247" s="548"/>
      <c r="H247" s="548"/>
      <c r="I247" s="497"/>
      <c r="J247" s="7">
        <f t="shared" ref="J247:P247" si="51">SUM(J4:J246)</f>
        <v>154475000</v>
      </c>
      <c r="K247" s="197">
        <f t="shared" si="51"/>
        <v>154475000</v>
      </c>
      <c r="L247" s="198">
        <f t="shared" si="51"/>
        <v>527008</v>
      </c>
      <c r="M247" s="199">
        <f t="shared" si="51"/>
        <v>752747</v>
      </c>
      <c r="N247" s="200">
        <f t="shared" si="51"/>
        <v>7934400</v>
      </c>
      <c r="O247" s="201">
        <f t="shared" si="51"/>
        <v>167008</v>
      </c>
      <c r="P247" s="202">
        <f t="shared" si="51"/>
        <v>146148253</v>
      </c>
      <c r="Q247" s="203"/>
      <c r="R247" s="204">
        <f>SUM(R4:R246)</f>
        <v>5167244</v>
      </c>
      <c r="S247" s="203"/>
      <c r="T247" s="203">
        <f t="shared" ref="T247:U247" si="52">SUM(T4:T246)</f>
        <v>0</v>
      </c>
      <c r="U247" s="205">
        <f t="shared" si="52"/>
        <v>0</v>
      </c>
      <c r="V247" s="203">
        <f>SUM(V5:V246)</f>
        <v>11</v>
      </c>
      <c r="W247" s="203"/>
      <c r="X247" s="206"/>
      <c r="Y247" s="134"/>
      <c r="Z247" s="92"/>
      <c r="AA247" s="92"/>
      <c r="AB247" s="92"/>
    </row>
    <row r="248" spans="1:28" ht="26.25" customHeight="1">
      <c r="A248" s="177"/>
      <c r="B248" s="576" t="s">
        <v>395</v>
      </c>
      <c r="C248" s="548"/>
      <c r="D248" s="548"/>
      <c r="E248" s="548"/>
      <c r="F248" s="548"/>
      <c r="G248" s="548"/>
      <c r="H248" s="548"/>
      <c r="I248" s="497"/>
      <c r="J248" s="207">
        <f>SUMIFS(J4:J246,G4:G246, "&lt;&gt;*Omi*",G4:G246,"&lt;&gt;Mega Uni",G4:G246,"&lt;&gt;Eco plus")</f>
        <v>17880000</v>
      </c>
      <c r="K248" s="208"/>
      <c r="L248" s="208"/>
      <c r="M248" s="208"/>
      <c r="N248" s="208"/>
      <c r="O248" s="208"/>
      <c r="P248" s="209"/>
      <c r="Q248" s="3"/>
      <c r="R248" s="210"/>
      <c r="S248" s="3"/>
      <c r="T248" s="208"/>
      <c r="U248" s="208"/>
      <c r="V248" s="208"/>
      <c r="W248" s="208"/>
      <c r="X248" s="4"/>
      <c r="Y248" s="4"/>
      <c r="Z248" s="38"/>
      <c r="AA248" s="38"/>
      <c r="AB248" s="38"/>
    </row>
    <row r="249" spans="1:28" ht="26.25" customHeight="1">
      <c r="A249" s="177"/>
      <c r="B249" s="577" t="s">
        <v>396</v>
      </c>
      <c r="C249" s="534"/>
      <c r="D249" s="530"/>
      <c r="E249" s="578" t="s">
        <v>397</v>
      </c>
      <c r="F249" s="534"/>
      <c r="G249" s="534"/>
      <c r="H249" s="534"/>
      <c r="I249" s="530"/>
      <c r="J249" s="211">
        <f>SUMIF(G4:G246, "MEGA UNI", J4:J246)</f>
        <v>11980000</v>
      </c>
      <c r="K249" s="208"/>
      <c r="L249" s="208" t="s">
        <v>396</v>
      </c>
      <c r="M249" s="208"/>
      <c r="N249" s="208"/>
      <c r="O249" s="208"/>
      <c r="P249" s="3"/>
      <c r="Q249" s="3"/>
      <c r="R249" s="210"/>
      <c r="S249" s="3"/>
      <c r="T249" s="208"/>
      <c r="U249" s="208"/>
      <c r="V249" s="208"/>
      <c r="W249" s="208"/>
      <c r="X249" s="4"/>
      <c r="Y249" s="4"/>
      <c r="Z249" s="38"/>
      <c r="AA249" s="38"/>
      <c r="AB249" s="38"/>
    </row>
    <row r="250" spans="1:28" ht="26.25" customHeight="1">
      <c r="A250" s="177"/>
      <c r="B250" s="579" t="s">
        <v>396</v>
      </c>
      <c r="C250" s="534"/>
      <c r="D250" s="530"/>
      <c r="E250" s="580" t="s">
        <v>398</v>
      </c>
      <c r="F250" s="534"/>
      <c r="G250" s="534"/>
      <c r="H250" s="534"/>
      <c r="I250" s="530"/>
      <c r="J250" s="212">
        <f>SUMIF(G4:G246, "Eco Plus", J4:J246)</f>
        <v>0</v>
      </c>
      <c r="K250" s="208"/>
      <c r="L250" s="208"/>
      <c r="M250" s="208"/>
      <c r="N250" s="208"/>
      <c r="O250" s="208"/>
      <c r="P250" s="3"/>
      <c r="Q250" s="3"/>
      <c r="R250" s="210"/>
      <c r="S250" s="3"/>
      <c r="T250" s="208"/>
      <c r="U250" s="208"/>
      <c r="V250" s="208"/>
      <c r="W250" s="208"/>
      <c r="X250" s="4"/>
      <c r="Y250" s="206"/>
      <c r="Z250" s="213"/>
      <c r="AA250" s="213"/>
      <c r="AB250" s="213"/>
    </row>
    <row r="251" spans="1:28" ht="26.25" customHeight="1">
      <c r="A251" s="177"/>
      <c r="B251" s="581" t="s">
        <v>399</v>
      </c>
      <c r="C251" s="534"/>
      <c r="D251" s="534"/>
      <c r="E251" s="534"/>
      <c r="F251" s="534"/>
      <c r="G251" s="534"/>
      <c r="H251" s="534"/>
      <c r="I251" s="530"/>
      <c r="J251" s="214">
        <f>J247-J248-J249-J250</f>
        <v>124615000</v>
      </c>
      <c r="K251" s="208"/>
      <c r="L251" s="208"/>
      <c r="M251" s="208"/>
      <c r="N251" s="208"/>
      <c r="O251" s="208"/>
      <c r="P251" s="3"/>
      <c r="Q251" s="3"/>
      <c r="R251" s="210"/>
      <c r="S251" s="3"/>
      <c r="T251" s="208"/>
      <c r="U251" s="208"/>
      <c r="V251" s="208"/>
      <c r="W251" s="208"/>
      <c r="X251" s="4"/>
      <c r="Y251" s="206"/>
      <c r="Z251" s="213"/>
      <c r="AA251" s="213"/>
      <c r="AB251" s="213"/>
    </row>
    <row r="252" spans="1:28" ht="26.25" customHeight="1">
      <c r="A252" s="177"/>
      <c r="B252" s="549" t="s">
        <v>400</v>
      </c>
      <c r="C252" s="548"/>
      <c r="D252" s="548"/>
      <c r="E252" s="548"/>
      <c r="F252" s="548"/>
      <c r="G252" s="548"/>
      <c r="H252" s="548"/>
      <c r="I252" s="497"/>
      <c r="J252" s="207">
        <f>SUMIF(S4:S246,"Cty trả ship",R4:R246)</f>
        <v>5167244</v>
      </c>
      <c r="K252" s="208"/>
      <c r="L252" s="208"/>
      <c r="M252" s="208"/>
      <c r="N252" s="208"/>
      <c r="O252" s="208"/>
      <c r="P252" s="3"/>
      <c r="Q252" s="3"/>
      <c r="R252" s="210"/>
      <c r="S252" s="3"/>
      <c r="T252" s="208"/>
      <c r="U252" s="208"/>
      <c r="V252" s="208"/>
      <c r="W252" s="208"/>
      <c r="X252" s="4"/>
      <c r="Y252" s="4"/>
      <c r="Z252" s="38"/>
      <c r="AA252" s="38"/>
      <c r="AB252" s="38"/>
    </row>
    <row r="253" spans="1:28" ht="26.25" customHeight="1">
      <c r="A253" s="177"/>
      <c r="B253" s="572" t="s">
        <v>401</v>
      </c>
      <c r="C253" s="548"/>
      <c r="D253" s="548"/>
      <c r="E253" s="548"/>
      <c r="F253" s="548"/>
      <c r="G253" s="548"/>
      <c r="H253" s="548"/>
      <c r="I253" s="497"/>
      <c r="J253" s="215">
        <f>O247</f>
        <v>167008</v>
      </c>
      <c r="K253" s="208"/>
      <c r="L253" s="208"/>
      <c r="M253" s="208"/>
      <c r="N253" s="208"/>
      <c r="O253" s="208"/>
      <c r="P253" s="209"/>
      <c r="Q253" s="3"/>
      <c r="R253" s="210"/>
      <c r="S253" s="3"/>
      <c r="T253" s="208"/>
      <c r="U253" s="208"/>
      <c r="V253" s="208"/>
      <c r="W253" s="208"/>
      <c r="X253" s="3"/>
      <c r="Y253" s="4"/>
      <c r="Z253" s="38"/>
      <c r="AA253" s="38"/>
      <c r="AB253" s="38"/>
    </row>
    <row r="254" spans="1:28" ht="19.5" customHeight="1">
      <c r="A254" s="216"/>
      <c r="B254" s="217"/>
      <c r="C254" s="216"/>
      <c r="D254" s="218"/>
      <c r="E254" s="216"/>
      <c r="F254" s="219"/>
      <c r="G254" s="220"/>
      <c r="H254" s="216"/>
      <c r="I254" s="216"/>
      <c r="J254" s="216"/>
      <c r="K254" s="221"/>
      <c r="L254" s="216"/>
      <c r="M254" s="216"/>
      <c r="N254" s="216"/>
      <c r="O254" s="216"/>
      <c r="P254" s="222"/>
      <c r="Q254" s="220"/>
      <c r="R254" s="223"/>
      <c r="S254" s="220"/>
      <c r="T254" s="216"/>
      <c r="U254" s="224"/>
      <c r="V254" s="224"/>
      <c r="W254" s="224"/>
      <c r="X254" s="220"/>
      <c r="Y254" s="225"/>
      <c r="Z254" s="226"/>
      <c r="AA254" s="226"/>
      <c r="AB254" s="226"/>
    </row>
    <row r="255" spans="1:28" ht="15.75" customHeight="1">
      <c r="A255" s="227"/>
      <c r="B255" s="228"/>
      <c r="C255" s="229"/>
      <c r="D255" s="230"/>
      <c r="E255" s="231"/>
      <c r="F255" s="232"/>
      <c r="G255" s="233"/>
      <c r="H255" s="234"/>
      <c r="I255" s="234"/>
      <c r="J255" s="234"/>
      <c r="K255" s="227"/>
      <c r="L255" s="227"/>
      <c r="M255" s="227"/>
      <c r="N255" s="227"/>
      <c r="O255" s="227"/>
      <c r="P255" s="235"/>
      <c r="Q255" s="233"/>
      <c r="R255" s="236"/>
      <c r="S255" s="233"/>
      <c r="T255" s="234"/>
      <c r="U255" s="234"/>
      <c r="V255" s="237"/>
      <c r="W255" s="224"/>
      <c r="X255" s="238"/>
      <c r="Y255" s="239"/>
      <c r="Z255" s="226"/>
      <c r="AA255" s="226"/>
      <c r="AB255" s="226"/>
    </row>
    <row r="256" spans="1:28" ht="21.75" customHeight="1">
      <c r="A256" s="240"/>
      <c r="B256" s="573" t="s">
        <v>402</v>
      </c>
      <c r="C256" s="534"/>
      <c r="D256" s="534"/>
      <c r="E256" s="534"/>
      <c r="F256" s="534"/>
      <c r="G256" s="534"/>
      <c r="H256" s="534"/>
      <c r="I256" s="534"/>
      <c r="J256" s="530"/>
      <c r="K256" s="227"/>
      <c r="L256" s="227"/>
      <c r="M256" s="227"/>
      <c r="N256" s="227"/>
      <c r="O256" s="240"/>
      <c r="P256" s="574" t="s">
        <v>403</v>
      </c>
      <c r="Q256" s="565"/>
      <c r="R256" s="565"/>
      <c r="S256" s="565"/>
      <c r="T256" s="565"/>
      <c r="U256" s="565"/>
      <c r="V256" s="566"/>
      <c r="W256" s="224"/>
      <c r="X256" s="238"/>
      <c r="Y256" s="239"/>
      <c r="Z256" s="226"/>
      <c r="AA256" s="226"/>
      <c r="AB256" s="226"/>
    </row>
    <row r="257" spans="1:28" ht="36" customHeight="1">
      <c r="A257" s="241"/>
      <c r="B257" s="242" t="s">
        <v>404</v>
      </c>
      <c r="C257" s="243" t="s">
        <v>405</v>
      </c>
      <c r="D257" s="244" t="s">
        <v>406</v>
      </c>
      <c r="E257" s="245" t="s">
        <v>407</v>
      </c>
      <c r="F257" s="207" t="s">
        <v>408</v>
      </c>
      <c r="G257" s="246" t="s">
        <v>409</v>
      </c>
      <c r="H257" s="207" t="s">
        <v>410</v>
      </c>
      <c r="I257" s="247" t="s">
        <v>411</v>
      </c>
      <c r="J257" s="248" t="s">
        <v>412</v>
      </c>
      <c r="K257" s="208"/>
      <c r="L257" s="208"/>
      <c r="M257" s="227"/>
      <c r="N257" s="227"/>
      <c r="O257" s="240"/>
      <c r="P257" s="249" t="s">
        <v>413</v>
      </c>
      <c r="Q257" s="249" t="s">
        <v>414</v>
      </c>
      <c r="R257" s="250" t="s">
        <v>415</v>
      </c>
      <c r="S257" s="251" t="s">
        <v>416</v>
      </c>
      <c r="T257" s="251" t="s">
        <v>417</v>
      </c>
      <c r="U257" s="252" t="s">
        <v>418</v>
      </c>
      <c r="V257" s="253" t="s">
        <v>419</v>
      </c>
      <c r="W257" s="224"/>
      <c r="X257" s="3"/>
      <c r="Y257" s="220"/>
      <c r="Z257" s="254"/>
      <c r="AA257" s="254"/>
      <c r="AB257" s="254"/>
    </row>
    <row r="258" spans="1:28" ht="29.25" customHeight="1">
      <c r="A258" s="241"/>
      <c r="B258" s="527" t="s">
        <v>420</v>
      </c>
      <c r="C258" s="255" t="s">
        <v>109</v>
      </c>
      <c r="D258" s="256">
        <f t="shared" ref="D258:D277" si="53">SUMIF($G$4:$G$251,C258,$H$4:$H$251)</f>
        <v>32</v>
      </c>
      <c r="E258" s="86"/>
      <c r="F258" s="257"/>
      <c r="G258" s="258">
        <f t="shared" ref="G258:G305" si="54">D258-E258-F258</f>
        <v>32</v>
      </c>
      <c r="H258" s="259">
        <v>220000</v>
      </c>
      <c r="I258" s="247">
        <f t="shared" ref="I258:I305" si="55">G258*H258</f>
        <v>7040000</v>
      </c>
      <c r="J258" s="260">
        <f t="shared" ref="J258:J276" ca="1" si="56">SUMIF($U$4:$U$246,C258,$V$5:$V$246)</f>
        <v>0</v>
      </c>
      <c r="K258" s="208"/>
      <c r="L258" s="208"/>
      <c r="M258" s="227"/>
      <c r="N258" s="227"/>
      <c r="O258" s="240"/>
      <c r="P258" s="261">
        <v>45469</v>
      </c>
      <c r="Q258" s="262">
        <f>5940000+310000</f>
        <v>6250000</v>
      </c>
      <c r="R258" s="263"/>
      <c r="S258" s="264"/>
      <c r="T258" s="264"/>
      <c r="U258" s="265">
        <f t="shared" ref="U258:U260" si="57">Q258+R258-S258-T258</f>
        <v>6250000</v>
      </c>
      <c r="V258" s="266"/>
      <c r="W258" s="224"/>
      <c r="X258" s="3"/>
      <c r="Y258" s="238"/>
      <c r="Z258" s="267"/>
      <c r="AA258" s="267"/>
      <c r="AB258" s="267"/>
    </row>
    <row r="259" spans="1:28" ht="24" customHeight="1">
      <c r="A259" s="241"/>
      <c r="B259" s="496"/>
      <c r="C259" s="255" t="s">
        <v>83</v>
      </c>
      <c r="D259" s="256">
        <f t="shared" si="53"/>
        <v>9</v>
      </c>
      <c r="E259" s="86"/>
      <c r="F259" s="257"/>
      <c r="G259" s="258">
        <f t="shared" si="54"/>
        <v>9</v>
      </c>
      <c r="H259" s="259">
        <v>220000</v>
      </c>
      <c r="I259" s="247">
        <f t="shared" si="55"/>
        <v>1980000</v>
      </c>
      <c r="J259" s="260">
        <f t="shared" ca="1" si="56"/>
        <v>0</v>
      </c>
      <c r="K259" s="208"/>
      <c r="L259" s="208"/>
      <c r="M259" s="227"/>
      <c r="N259" s="227"/>
      <c r="O259" s="240"/>
      <c r="P259" s="261">
        <v>45471</v>
      </c>
      <c r="Q259" s="262">
        <f>470000+660000</f>
        <v>1130000</v>
      </c>
      <c r="R259" s="263"/>
      <c r="S259" s="264">
        <f>250804+36001+40001+58998</f>
        <v>385804</v>
      </c>
      <c r="T259" s="264"/>
      <c r="U259" s="265">
        <f t="shared" si="57"/>
        <v>744196</v>
      </c>
      <c r="V259" s="268"/>
      <c r="W259" s="224"/>
      <c r="X259" s="3"/>
      <c r="Y259" s="238"/>
      <c r="Z259" s="267"/>
      <c r="AA259" s="267"/>
      <c r="AB259" s="267"/>
    </row>
    <row r="260" spans="1:28" ht="24" customHeight="1">
      <c r="A260" s="241"/>
      <c r="B260" s="496"/>
      <c r="C260" s="255" t="s">
        <v>113</v>
      </c>
      <c r="D260" s="256">
        <f t="shared" si="53"/>
        <v>18</v>
      </c>
      <c r="E260" s="86"/>
      <c r="F260" s="257"/>
      <c r="G260" s="258">
        <f t="shared" si="54"/>
        <v>18</v>
      </c>
      <c r="H260" s="259">
        <v>220000</v>
      </c>
      <c r="I260" s="247">
        <f t="shared" si="55"/>
        <v>3960000</v>
      </c>
      <c r="J260" s="260">
        <f t="shared" ca="1" si="56"/>
        <v>0</v>
      </c>
      <c r="K260" s="208"/>
      <c r="L260" s="208"/>
      <c r="M260" s="227"/>
      <c r="N260" s="227"/>
      <c r="O260" s="240"/>
      <c r="P260" s="261">
        <v>45474</v>
      </c>
      <c r="Q260" s="262"/>
      <c r="R260" s="263">
        <f>P10+P8+P12+P13+P6+P25+P23+P18</f>
        <v>3900000</v>
      </c>
      <c r="S260" s="264"/>
      <c r="T260" s="264">
        <f>L25+L6+R31+R12+R18+R13+R23+L29+L8+L10</f>
        <v>453007</v>
      </c>
      <c r="U260" s="265">
        <f t="shared" si="57"/>
        <v>3446993</v>
      </c>
      <c r="V260" s="266"/>
      <c r="W260" s="224"/>
      <c r="X260" s="3"/>
      <c r="Y260" s="3"/>
      <c r="Z260" s="38"/>
      <c r="AA260" s="38"/>
      <c r="AB260" s="38"/>
    </row>
    <row r="261" spans="1:28" ht="24" customHeight="1">
      <c r="A261" s="241"/>
      <c r="B261" s="496"/>
      <c r="C261" s="269" t="s">
        <v>114</v>
      </c>
      <c r="D261" s="256">
        <f t="shared" si="53"/>
        <v>0</v>
      </c>
      <c r="E261" s="86"/>
      <c r="F261" s="257"/>
      <c r="G261" s="258">
        <f t="shared" si="54"/>
        <v>0</v>
      </c>
      <c r="H261" s="270">
        <v>220000</v>
      </c>
      <c r="I261" s="247">
        <f t="shared" si="55"/>
        <v>0</v>
      </c>
      <c r="J261" s="260">
        <f t="shared" ca="1" si="56"/>
        <v>0</v>
      </c>
      <c r="K261" s="208"/>
      <c r="L261" s="208"/>
      <c r="M261" s="227"/>
      <c r="N261" s="227"/>
      <c r="O261" s="240"/>
      <c r="P261" s="261">
        <v>45476</v>
      </c>
      <c r="Q261" s="262"/>
      <c r="R261" s="263"/>
      <c r="S261" s="264"/>
      <c r="T261" s="264"/>
      <c r="U261" s="265"/>
      <c r="V261" s="266"/>
      <c r="W261" s="224"/>
      <c r="X261" s="3"/>
      <c r="Y261" s="3"/>
      <c r="Z261" s="38"/>
      <c r="AA261" s="38"/>
      <c r="AB261" s="38"/>
    </row>
    <row r="262" spans="1:28" ht="24" customHeight="1">
      <c r="A262" s="241"/>
      <c r="B262" s="496"/>
      <c r="C262" s="269" t="s">
        <v>115</v>
      </c>
      <c r="D262" s="256">
        <f t="shared" si="53"/>
        <v>16</v>
      </c>
      <c r="E262" s="86"/>
      <c r="F262" s="257"/>
      <c r="G262" s="258">
        <f t="shared" si="54"/>
        <v>16</v>
      </c>
      <c r="H262" s="270">
        <v>220000</v>
      </c>
      <c r="I262" s="247">
        <f t="shared" si="55"/>
        <v>3520000</v>
      </c>
      <c r="J262" s="260">
        <f t="shared" ca="1" si="56"/>
        <v>0</v>
      </c>
      <c r="K262" s="208"/>
      <c r="L262" s="208"/>
      <c r="M262" s="227"/>
      <c r="N262" s="227"/>
      <c r="O262" s="240"/>
      <c r="P262" s="261">
        <v>45476</v>
      </c>
      <c r="Q262" s="262"/>
      <c r="R262" s="263">
        <f>P31+P37+P41</f>
        <v>1225000</v>
      </c>
      <c r="S262" s="264"/>
      <c r="T262" s="264">
        <f>L37+R35</f>
        <v>87001</v>
      </c>
      <c r="U262" s="265">
        <f t="shared" ref="U262:U292" si="58">Q262+R262-S262-T262</f>
        <v>1137999</v>
      </c>
      <c r="V262" s="266"/>
      <c r="W262" s="224"/>
      <c r="X262" s="3"/>
      <c r="Y262" s="3"/>
      <c r="Z262" s="38"/>
      <c r="AA262" s="38"/>
      <c r="AB262" s="38"/>
    </row>
    <row r="263" spans="1:28" ht="27.75" customHeight="1">
      <c r="A263" s="241"/>
      <c r="B263" s="496"/>
      <c r="C263" s="255" t="s">
        <v>117</v>
      </c>
      <c r="D263" s="256">
        <f t="shared" si="53"/>
        <v>35</v>
      </c>
      <c r="E263" s="86"/>
      <c r="F263" s="257">
        <v>1</v>
      </c>
      <c r="G263" s="258">
        <f t="shared" si="54"/>
        <v>34</v>
      </c>
      <c r="H263" s="259">
        <v>220000</v>
      </c>
      <c r="I263" s="247">
        <f t="shared" si="55"/>
        <v>7480000</v>
      </c>
      <c r="J263" s="260">
        <f t="shared" ca="1" si="56"/>
        <v>4</v>
      </c>
      <c r="K263" s="208"/>
      <c r="L263" s="208"/>
      <c r="M263" s="227"/>
      <c r="N263" s="227"/>
      <c r="O263" s="240"/>
      <c r="P263" s="261">
        <v>45477</v>
      </c>
      <c r="Q263" s="262">
        <f>200104+397692+1203300+1001912+805752+636888+411600+414160+205748</f>
        <v>5277156</v>
      </c>
      <c r="R263" s="263">
        <f>P16</f>
        <v>282116</v>
      </c>
      <c r="S263" s="264"/>
      <c r="T263" s="264"/>
      <c r="U263" s="265">
        <f t="shared" si="58"/>
        <v>5559272</v>
      </c>
      <c r="V263" s="266" t="s">
        <v>421</v>
      </c>
      <c r="W263" s="224"/>
      <c r="X263" s="3"/>
      <c r="Y263" s="3"/>
      <c r="Z263" s="38"/>
      <c r="AA263" s="38"/>
      <c r="AB263" s="38"/>
    </row>
    <row r="264" spans="1:28" ht="24" customHeight="1">
      <c r="A264" s="241"/>
      <c r="B264" s="496"/>
      <c r="C264" s="255" t="s">
        <v>121</v>
      </c>
      <c r="D264" s="256">
        <f t="shared" si="53"/>
        <v>0</v>
      </c>
      <c r="E264" s="86"/>
      <c r="F264" s="257"/>
      <c r="G264" s="258">
        <f t="shared" si="54"/>
        <v>0</v>
      </c>
      <c r="H264" s="259">
        <v>220000</v>
      </c>
      <c r="I264" s="247">
        <f t="shared" si="55"/>
        <v>0</v>
      </c>
      <c r="J264" s="260">
        <f t="shared" ca="1" si="56"/>
        <v>0</v>
      </c>
      <c r="K264" s="208"/>
      <c r="L264" s="208"/>
      <c r="M264" s="227"/>
      <c r="N264" s="227"/>
      <c r="O264" s="240"/>
      <c r="P264" s="261">
        <v>45481</v>
      </c>
      <c r="Q264" s="262"/>
      <c r="R264" s="263">
        <f>P58+P64+P52+P35+P59+P29+P66+P55</f>
        <v>9270000</v>
      </c>
      <c r="S264" s="264"/>
      <c r="T264" s="264">
        <f>R45+R58+R64+R52+R61+R40+R53+R59+R78+R66+R44+R55+R41</f>
        <v>824824</v>
      </c>
      <c r="U264" s="265">
        <f t="shared" si="58"/>
        <v>8445176</v>
      </c>
      <c r="V264" s="266"/>
      <c r="W264" s="224"/>
      <c r="X264" s="3"/>
      <c r="Y264" s="3"/>
      <c r="Z264" s="38"/>
      <c r="AA264" s="38"/>
      <c r="AB264" s="38"/>
    </row>
    <row r="265" spans="1:28" ht="24" customHeight="1">
      <c r="A265" s="241"/>
      <c r="B265" s="496"/>
      <c r="C265" s="255" t="s">
        <v>122</v>
      </c>
      <c r="D265" s="256">
        <f t="shared" si="53"/>
        <v>60</v>
      </c>
      <c r="E265" s="86"/>
      <c r="F265" s="257">
        <v>3</v>
      </c>
      <c r="G265" s="258">
        <f t="shared" si="54"/>
        <v>57</v>
      </c>
      <c r="H265" s="259">
        <v>80000</v>
      </c>
      <c r="I265" s="247">
        <f t="shared" si="55"/>
        <v>4560000</v>
      </c>
      <c r="J265" s="260">
        <f t="shared" ca="1" si="56"/>
        <v>0</v>
      </c>
      <c r="K265" s="208"/>
      <c r="L265" s="208"/>
      <c r="M265" s="227"/>
      <c r="N265" s="227"/>
      <c r="O265" s="240"/>
      <c r="P265" s="261">
        <v>45481</v>
      </c>
      <c r="Q265" s="262"/>
      <c r="R265" s="263">
        <f>P46+P47+P48+P50+P75+P76+P77+P81</f>
        <v>2306149</v>
      </c>
      <c r="S265" s="264"/>
      <c r="T265" s="264"/>
      <c r="U265" s="265">
        <f t="shared" si="58"/>
        <v>2306149</v>
      </c>
      <c r="V265" s="266" t="s">
        <v>421</v>
      </c>
      <c r="W265" s="224"/>
      <c r="X265" s="3"/>
      <c r="Y265" s="3"/>
      <c r="Z265" s="38"/>
      <c r="AA265" s="38"/>
      <c r="AB265" s="38"/>
    </row>
    <row r="266" spans="1:28" ht="24" customHeight="1">
      <c r="A266" s="241"/>
      <c r="B266" s="496"/>
      <c r="C266" s="255" t="s">
        <v>127</v>
      </c>
      <c r="D266" s="256">
        <f t="shared" si="53"/>
        <v>0</v>
      </c>
      <c r="E266" s="86"/>
      <c r="F266" s="257"/>
      <c r="G266" s="258">
        <f t="shared" si="54"/>
        <v>0</v>
      </c>
      <c r="H266" s="259">
        <v>220000</v>
      </c>
      <c r="I266" s="247">
        <f t="shared" si="55"/>
        <v>0</v>
      </c>
      <c r="J266" s="260">
        <f t="shared" ca="1" si="56"/>
        <v>0</v>
      </c>
      <c r="K266" s="208"/>
      <c r="L266" s="208"/>
      <c r="M266" s="227"/>
      <c r="N266" s="227"/>
      <c r="O266" s="240"/>
      <c r="P266" s="261">
        <v>45483</v>
      </c>
      <c r="Q266" s="262"/>
      <c r="R266" s="263">
        <f>P40+P97+P85+P78</f>
        <v>7440000</v>
      </c>
      <c r="S266" s="264"/>
      <c r="T266" s="264">
        <f>R85</f>
        <v>71004</v>
      </c>
      <c r="U266" s="265">
        <f t="shared" si="58"/>
        <v>7368996</v>
      </c>
      <c r="V266" s="266"/>
      <c r="W266" s="224"/>
      <c r="X266" s="3"/>
      <c r="Y266" s="3"/>
      <c r="Z266" s="38"/>
      <c r="AA266" s="38"/>
      <c r="AB266" s="38"/>
    </row>
    <row r="267" spans="1:28" ht="24" customHeight="1">
      <c r="A267" s="241"/>
      <c r="B267" s="496"/>
      <c r="C267" s="255" t="s">
        <v>128</v>
      </c>
      <c r="D267" s="256">
        <f t="shared" si="53"/>
        <v>322</v>
      </c>
      <c r="E267" s="86"/>
      <c r="F267" s="257">
        <v>15</v>
      </c>
      <c r="G267" s="258">
        <f t="shared" si="54"/>
        <v>307</v>
      </c>
      <c r="H267" s="259">
        <v>220000</v>
      </c>
      <c r="I267" s="247">
        <f t="shared" si="55"/>
        <v>67540000</v>
      </c>
      <c r="J267" s="260">
        <f t="shared" ca="1" si="56"/>
        <v>3</v>
      </c>
      <c r="K267" s="208"/>
      <c r="L267" s="208"/>
      <c r="M267" s="227"/>
      <c r="N267" s="227"/>
      <c r="O267" s="240"/>
      <c r="P267" s="261">
        <v>45485</v>
      </c>
      <c r="Q267" s="262"/>
      <c r="R267" s="263">
        <f>P134+6000</f>
        <v>666000</v>
      </c>
      <c r="S267" s="264"/>
      <c r="T267" s="264"/>
      <c r="U267" s="265">
        <f t="shared" si="58"/>
        <v>666000</v>
      </c>
      <c r="V267" s="271" t="s">
        <v>422</v>
      </c>
      <c r="W267" s="224"/>
      <c r="X267" s="3"/>
      <c r="Y267" s="3"/>
      <c r="Z267" s="38"/>
      <c r="AA267" s="38"/>
      <c r="AB267" s="38"/>
    </row>
    <row r="268" spans="1:28" ht="24" customHeight="1">
      <c r="A268" s="241"/>
      <c r="B268" s="496"/>
      <c r="C268" s="255" t="s">
        <v>138</v>
      </c>
      <c r="D268" s="256">
        <f t="shared" si="53"/>
        <v>15</v>
      </c>
      <c r="E268" s="86"/>
      <c r="F268" s="257"/>
      <c r="G268" s="258">
        <f t="shared" si="54"/>
        <v>15</v>
      </c>
      <c r="H268" s="259">
        <v>45000</v>
      </c>
      <c r="I268" s="247">
        <f t="shared" si="55"/>
        <v>675000</v>
      </c>
      <c r="J268" s="260">
        <f t="shared" ca="1" si="56"/>
        <v>0</v>
      </c>
      <c r="K268" s="208"/>
      <c r="L268" s="208"/>
      <c r="M268" s="227"/>
      <c r="N268" s="227"/>
      <c r="O268" s="240"/>
      <c r="P268" s="261">
        <v>45485</v>
      </c>
      <c r="Q268" s="262"/>
      <c r="R268" s="272">
        <f>P44+P96+P113+P53+P108</f>
        <v>16878000</v>
      </c>
      <c r="S268" s="264"/>
      <c r="T268" s="264">
        <f>R108+R107+R113+L96+R97+R95+21500</f>
        <v>839430</v>
      </c>
      <c r="U268" s="265">
        <f t="shared" si="58"/>
        <v>16038570</v>
      </c>
      <c r="V268" s="271"/>
      <c r="W268" s="224"/>
      <c r="X268" s="3"/>
      <c r="Y268" s="3"/>
      <c r="Z268" s="38"/>
      <c r="AA268" s="38"/>
      <c r="AB268" s="38"/>
    </row>
    <row r="269" spans="1:28" ht="24" customHeight="1">
      <c r="A269" s="241"/>
      <c r="B269" s="496"/>
      <c r="C269" s="273" t="s">
        <v>142</v>
      </c>
      <c r="D269" s="256">
        <f t="shared" si="53"/>
        <v>13</v>
      </c>
      <c r="E269" s="86"/>
      <c r="F269" s="257"/>
      <c r="G269" s="258">
        <f t="shared" si="54"/>
        <v>13</v>
      </c>
      <c r="H269" s="274">
        <v>165000</v>
      </c>
      <c r="I269" s="247">
        <f t="shared" si="55"/>
        <v>2145000</v>
      </c>
      <c r="J269" s="260">
        <f t="shared" ca="1" si="56"/>
        <v>0</v>
      </c>
      <c r="K269" s="208"/>
      <c r="L269" s="208"/>
      <c r="M269" s="227"/>
      <c r="N269" s="227"/>
      <c r="O269" s="240"/>
      <c r="P269" s="261">
        <v>45488</v>
      </c>
      <c r="Q269" s="262"/>
      <c r="R269" s="263">
        <f>P82+P83+P94+P110+P111+P114+P115+P119</f>
        <v>2399111</v>
      </c>
      <c r="S269" s="264"/>
      <c r="T269" s="264"/>
      <c r="U269" s="265">
        <f t="shared" si="58"/>
        <v>2399111</v>
      </c>
      <c r="V269" s="266" t="s">
        <v>421</v>
      </c>
      <c r="W269" s="224"/>
      <c r="X269" s="3"/>
      <c r="Y269" s="3"/>
      <c r="Z269" s="38"/>
      <c r="AA269" s="38"/>
      <c r="AB269" s="38"/>
    </row>
    <row r="270" spans="1:28" ht="24" customHeight="1">
      <c r="A270" s="241"/>
      <c r="B270" s="496"/>
      <c r="C270" s="273" t="s">
        <v>140</v>
      </c>
      <c r="D270" s="256">
        <f t="shared" si="53"/>
        <v>1</v>
      </c>
      <c r="E270" s="86"/>
      <c r="F270" s="257"/>
      <c r="G270" s="258">
        <f t="shared" si="54"/>
        <v>1</v>
      </c>
      <c r="H270" s="274">
        <v>45000</v>
      </c>
      <c r="I270" s="247">
        <f t="shared" si="55"/>
        <v>45000</v>
      </c>
      <c r="J270" s="260">
        <f t="shared" ca="1" si="56"/>
        <v>0</v>
      </c>
      <c r="K270" s="208"/>
      <c r="L270" s="208"/>
      <c r="M270" s="227"/>
      <c r="N270" s="227"/>
      <c r="O270" s="240"/>
      <c r="P270" s="261">
        <v>45488</v>
      </c>
      <c r="Q270" s="262">
        <f>41060+997720+41280</f>
        <v>1080060</v>
      </c>
      <c r="R270" s="263">
        <f>P5+P26+P27+P28+P34+P39+P51+P116+P80</f>
        <v>3261345</v>
      </c>
      <c r="S270" s="264">
        <v>11000</v>
      </c>
      <c r="T270" s="264"/>
      <c r="U270" s="265">
        <f t="shared" si="58"/>
        <v>4330405</v>
      </c>
      <c r="V270" s="266" t="s">
        <v>423</v>
      </c>
      <c r="W270" s="224"/>
      <c r="X270" s="3"/>
      <c r="Y270" s="3"/>
      <c r="Z270" s="38"/>
      <c r="AA270" s="38"/>
      <c r="AB270" s="38"/>
    </row>
    <row r="271" spans="1:28" ht="24" customHeight="1">
      <c r="A271" s="241"/>
      <c r="B271" s="496"/>
      <c r="C271" s="273" t="s">
        <v>176</v>
      </c>
      <c r="D271" s="256">
        <f t="shared" si="53"/>
        <v>20</v>
      </c>
      <c r="E271" s="86"/>
      <c r="F271" s="257"/>
      <c r="G271" s="258">
        <f t="shared" si="54"/>
        <v>20</v>
      </c>
      <c r="H271" s="274">
        <v>220000</v>
      </c>
      <c r="I271" s="247">
        <f t="shared" si="55"/>
        <v>4400000</v>
      </c>
      <c r="J271" s="260">
        <f t="shared" ca="1" si="56"/>
        <v>0</v>
      </c>
      <c r="K271" s="208"/>
      <c r="L271" s="208"/>
      <c r="M271" s="227"/>
      <c r="N271" s="227"/>
      <c r="O271" s="240"/>
      <c r="P271" s="261">
        <v>45488</v>
      </c>
      <c r="Q271" s="262"/>
      <c r="R271" s="263">
        <f>P122+P107+P141+P120+P128+P132</f>
        <v>10465000</v>
      </c>
      <c r="S271" s="264"/>
      <c r="T271" s="264">
        <f>L132+R122+R134+R124+R126+R120+R128-5000</f>
        <v>728984</v>
      </c>
      <c r="U271" s="265">
        <f t="shared" si="58"/>
        <v>9736016</v>
      </c>
      <c r="V271" s="266"/>
      <c r="W271" s="224"/>
      <c r="X271" s="3"/>
      <c r="Y271" s="3"/>
      <c r="Z271" s="38"/>
      <c r="AA271" s="38"/>
      <c r="AB271" s="38"/>
    </row>
    <row r="272" spans="1:28" ht="24" customHeight="1">
      <c r="A272" s="241"/>
      <c r="B272" s="496"/>
      <c r="C272" s="86" t="s">
        <v>131</v>
      </c>
      <c r="D272" s="256">
        <f t="shared" si="53"/>
        <v>20</v>
      </c>
      <c r="E272" s="86"/>
      <c r="F272" s="257">
        <v>3</v>
      </c>
      <c r="G272" s="258">
        <f t="shared" si="54"/>
        <v>17</v>
      </c>
      <c r="H272" s="274">
        <v>220000</v>
      </c>
      <c r="I272" s="247">
        <f t="shared" si="55"/>
        <v>3740000</v>
      </c>
      <c r="J272" s="260">
        <f t="shared" ca="1" si="56"/>
        <v>0</v>
      </c>
      <c r="K272" s="208"/>
      <c r="L272" s="208"/>
      <c r="M272" s="227"/>
      <c r="N272" s="227"/>
      <c r="O272" s="240"/>
      <c r="P272" s="261">
        <v>45489</v>
      </c>
      <c r="Q272" s="262"/>
      <c r="R272" s="263">
        <f>P153</f>
        <v>300000</v>
      </c>
      <c r="S272" s="264"/>
      <c r="T272" s="264"/>
      <c r="U272" s="265">
        <f t="shared" si="58"/>
        <v>300000</v>
      </c>
      <c r="V272" s="266" t="s">
        <v>424</v>
      </c>
      <c r="W272" s="224"/>
      <c r="X272" s="3"/>
      <c r="Y272" s="3"/>
      <c r="Z272" s="38"/>
      <c r="AA272" s="38"/>
      <c r="AB272" s="38"/>
    </row>
    <row r="273" spans="1:28" ht="24" customHeight="1">
      <c r="A273" s="275"/>
      <c r="B273" s="496"/>
      <c r="C273" s="102" t="s">
        <v>147</v>
      </c>
      <c r="D273" s="256">
        <f t="shared" si="53"/>
        <v>0</v>
      </c>
      <c r="E273" s="86"/>
      <c r="F273" s="257"/>
      <c r="G273" s="258">
        <f t="shared" si="54"/>
        <v>0</v>
      </c>
      <c r="H273" s="276">
        <v>160000</v>
      </c>
      <c r="I273" s="247">
        <f t="shared" si="55"/>
        <v>0</v>
      </c>
      <c r="J273" s="260">
        <f t="shared" ca="1" si="56"/>
        <v>0</v>
      </c>
      <c r="K273" s="208"/>
      <c r="L273" s="208"/>
      <c r="M273" s="227"/>
      <c r="N273" s="227"/>
      <c r="O273" s="240"/>
      <c r="P273" s="261">
        <v>45490</v>
      </c>
      <c r="Q273" s="262"/>
      <c r="R273" s="263">
        <f>P177</f>
        <v>25640000</v>
      </c>
      <c r="S273" s="264"/>
      <c r="T273" s="264"/>
      <c r="U273" s="265">
        <f t="shared" si="58"/>
        <v>25640000</v>
      </c>
      <c r="V273" s="266" t="s">
        <v>425</v>
      </c>
      <c r="W273" s="224"/>
      <c r="X273" s="3"/>
      <c r="Y273" s="3"/>
      <c r="Z273" s="38"/>
      <c r="AA273" s="38"/>
      <c r="AB273" s="38"/>
    </row>
    <row r="274" spans="1:28" ht="24" customHeight="1">
      <c r="A274" s="275"/>
      <c r="B274" s="496"/>
      <c r="C274" s="102" t="s">
        <v>151</v>
      </c>
      <c r="D274" s="256">
        <f t="shared" si="53"/>
        <v>1</v>
      </c>
      <c r="E274" s="86"/>
      <c r="F274" s="257"/>
      <c r="G274" s="258">
        <f t="shared" si="54"/>
        <v>1</v>
      </c>
      <c r="H274" s="276">
        <v>220000</v>
      </c>
      <c r="I274" s="247">
        <f t="shared" si="55"/>
        <v>220000</v>
      </c>
      <c r="J274" s="260">
        <f t="shared" ca="1" si="56"/>
        <v>0</v>
      </c>
      <c r="K274" s="208"/>
      <c r="L274" s="208"/>
      <c r="M274" s="227"/>
      <c r="N274" s="227"/>
      <c r="O274" s="240"/>
      <c r="P274" s="261">
        <v>45490</v>
      </c>
      <c r="Q274" s="262"/>
      <c r="R274" s="263">
        <f>20000</f>
        <v>20000</v>
      </c>
      <c r="S274" s="264"/>
      <c r="T274" s="264"/>
      <c r="U274" s="265">
        <f t="shared" si="58"/>
        <v>20000</v>
      </c>
      <c r="V274" s="266" t="s">
        <v>426</v>
      </c>
      <c r="W274" s="224"/>
      <c r="X274" s="3"/>
      <c r="Y274" s="3"/>
      <c r="Z274" s="38"/>
      <c r="AA274" s="38"/>
      <c r="AB274" s="38"/>
    </row>
    <row r="275" spans="1:28" ht="24" customHeight="1">
      <c r="A275" s="275"/>
      <c r="B275" s="496"/>
      <c r="C275" s="277" t="s">
        <v>159</v>
      </c>
      <c r="D275" s="256">
        <f t="shared" si="53"/>
        <v>23</v>
      </c>
      <c r="E275" s="86"/>
      <c r="F275" s="278"/>
      <c r="G275" s="258">
        <f t="shared" si="54"/>
        <v>23</v>
      </c>
      <c r="H275" s="279">
        <v>110000</v>
      </c>
      <c r="I275" s="247">
        <f t="shared" si="55"/>
        <v>2530000</v>
      </c>
      <c r="J275" s="260">
        <f t="shared" ca="1" si="56"/>
        <v>0</v>
      </c>
      <c r="K275" s="208"/>
      <c r="L275" s="208"/>
      <c r="M275" s="227"/>
      <c r="N275" s="227"/>
      <c r="O275" s="240"/>
      <c r="P275" s="261">
        <v>45490</v>
      </c>
      <c r="Q275" s="262"/>
      <c r="R275" s="263">
        <f>P126+P124+P95+P139+P137</f>
        <v>8270000</v>
      </c>
      <c r="S275" s="264"/>
      <c r="T275" s="264">
        <f>R139+R137+R141</f>
        <v>147006</v>
      </c>
      <c r="U275" s="265">
        <f t="shared" si="58"/>
        <v>8122994</v>
      </c>
      <c r="V275" s="266"/>
      <c r="W275" s="224"/>
      <c r="X275" s="3"/>
      <c r="Y275" s="3"/>
      <c r="Z275" s="3"/>
      <c r="AA275" s="3"/>
      <c r="AB275" s="3"/>
    </row>
    <row r="276" spans="1:28" ht="24" customHeight="1">
      <c r="A276" s="275"/>
      <c r="B276" s="496"/>
      <c r="C276" s="277" t="s">
        <v>163</v>
      </c>
      <c r="D276" s="256">
        <f t="shared" si="53"/>
        <v>57</v>
      </c>
      <c r="E276" s="86"/>
      <c r="F276" s="278"/>
      <c r="G276" s="258">
        <f t="shared" si="54"/>
        <v>57</v>
      </c>
      <c r="H276" s="279">
        <v>220000</v>
      </c>
      <c r="I276" s="247">
        <f t="shared" si="55"/>
        <v>12540000</v>
      </c>
      <c r="J276" s="260">
        <f t="shared" ca="1" si="56"/>
        <v>0</v>
      </c>
      <c r="K276" s="208"/>
      <c r="L276" s="208"/>
      <c r="M276" s="227"/>
      <c r="N276" s="227"/>
      <c r="O276" s="240"/>
      <c r="P276" s="261">
        <v>45492</v>
      </c>
      <c r="Q276" s="262"/>
      <c r="R276" s="263">
        <f>P166+P170+P147+P149+P174+P161</f>
        <v>34088000</v>
      </c>
      <c r="S276" s="264"/>
      <c r="T276" s="264">
        <f>R153+R170+L147+R174+L173+R161+R163+R149+R151+5000+R144+R166</f>
        <v>1161063</v>
      </c>
      <c r="U276" s="265">
        <f t="shared" si="58"/>
        <v>32926937</v>
      </c>
      <c r="V276" s="266"/>
      <c r="W276" s="224"/>
      <c r="X276" s="3"/>
      <c r="Y276" s="3"/>
      <c r="Z276" s="3"/>
      <c r="AA276" s="3"/>
      <c r="AB276" s="3"/>
    </row>
    <row r="277" spans="1:28" ht="24" customHeight="1">
      <c r="A277" s="275"/>
      <c r="B277" s="497"/>
      <c r="C277" s="143" t="s">
        <v>155</v>
      </c>
      <c r="D277" s="256">
        <f t="shared" si="53"/>
        <v>14</v>
      </c>
      <c r="E277" s="143"/>
      <c r="F277" s="280"/>
      <c r="G277" s="281">
        <f t="shared" si="54"/>
        <v>14</v>
      </c>
      <c r="H277" s="279">
        <v>160000</v>
      </c>
      <c r="I277" s="282">
        <f t="shared" si="55"/>
        <v>2240000</v>
      </c>
      <c r="J277" s="283"/>
      <c r="K277" s="208"/>
      <c r="L277" s="208"/>
      <c r="M277" s="227"/>
      <c r="N277" s="227"/>
      <c r="O277" s="240"/>
      <c r="P277" s="261">
        <v>45495</v>
      </c>
      <c r="Q277" s="262"/>
      <c r="R277" s="263">
        <f>P131+P142+P143+P155+P156+P158</f>
        <v>988532</v>
      </c>
      <c r="S277" s="264"/>
      <c r="T277" s="264"/>
      <c r="U277" s="265">
        <f t="shared" si="58"/>
        <v>988532</v>
      </c>
      <c r="V277" s="266" t="s">
        <v>421</v>
      </c>
      <c r="W277" s="224"/>
      <c r="X277" s="3"/>
      <c r="Y277" s="3"/>
      <c r="Z277" s="3"/>
      <c r="AA277" s="3"/>
      <c r="AB277" s="3"/>
    </row>
    <row r="278" spans="1:28" ht="24" customHeight="1">
      <c r="A278" s="241"/>
      <c r="B278" s="284" t="s">
        <v>427</v>
      </c>
      <c r="C278" s="285" t="s">
        <v>428</v>
      </c>
      <c r="D278" s="286">
        <f>SUMIFS($H$4:$H$246,$G$4:$G$246,C278,$I$4:$I$246,H278)</f>
        <v>0</v>
      </c>
      <c r="E278" s="285"/>
      <c r="F278" s="287"/>
      <c r="G278" s="288">
        <f t="shared" si="54"/>
        <v>0</v>
      </c>
      <c r="H278" s="289">
        <v>200000</v>
      </c>
      <c r="I278" s="290">
        <f t="shared" si="55"/>
        <v>0</v>
      </c>
      <c r="J278" s="291"/>
      <c r="K278" s="208"/>
      <c r="L278" s="208"/>
      <c r="M278" s="227"/>
      <c r="N278" s="227"/>
      <c r="O278" s="240"/>
      <c r="P278" s="261"/>
      <c r="Q278" s="262"/>
      <c r="R278" s="263"/>
      <c r="S278" s="264"/>
      <c r="T278" s="264"/>
      <c r="U278" s="265">
        <f t="shared" si="58"/>
        <v>0</v>
      </c>
      <c r="V278" s="266"/>
      <c r="W278" s="224"/>
      <c r="X278" s="3"/>
      <c r="Y278" s="3"/>
      <c r="Z278" s="3"/>
      <c r="AA278" s="3"/>
      <c r="AB278" s="3"/>
    </row>
    <row r="279" spans="1:28" ht="24" customHeight="1">
      <c r="A279" s="241"/>
      <c r="B279" s="528" t="s">
        <v>429</v>
      </c>
      <c r="C279" s="102" t="s">
        <v>33</v>
      </c>
      <c r="D279" s="256">
        <f t="shared" ref="D279:D305" si="59">SUMIF($G$4:$G$251,C279,$H$4:$H$251)</f>
        <v>10</v>
      </c>
      <c r="E279" s="86"/>
      <c r="F279" s="257"/>
      <c r="G279" s="258">
        <f t="shared" si="54"/>
        <v>10</v>
      </c>
      <c r="H279" s="276">
        <v>65000</v>
      </c>
      <c r="I279" s="247">
        <f t="shared" si="55"/>
        <v>650000</v>
      </c>
      <c r="J279" s="260">
        <f t="shared" ref="J279:J305" ca="1" si="60">SUMIF($U$4:$U$246,C279,$V$5:$V$246)</f>
        <v>0</v>
      </c>
      <c r="K279" s="208"/>
      <c r="L279" s="208"/>
      <c r="M279" s="227"/>
      <c r="N279" s="227"/>
      <c r="O279" s="240"/>
      <c r="P279" s="261"/>
      <c r="Q279" s="262"/>
      <c r="R279" s="263"/>
      <c r="S279" s="264"/>
      <c r="T279" s="264"/>
      <c r="U279" s="265">
        <f t="shared" si="58"/>
        <v>0</v>
      </c>
      <c r="V279" s="266"/>
      <c r="W279" s="224"/>
      <c r="X279" s="3"/>
      <c r="Y279" s="3"/>
      <c r="Z279" s="3"/>
      <c r="AA279" s="3"/>
      <c r="AB279" s="3"/>
    </row>
    <row r="280" spans="1:28" ht="24" customHeight="1">
      <c r="A280" s="241"/>
      <c r="B280" s="496"/>
      <c r="C280" s="86" t="s">
        <v>39</v>
      </c>
      <c r="D280" s="256">
        <f t="shared" si="59"/>
        <v>73</v>
      </c>
      <c r="E280" s="86">
        <v>12</v>
      </c>
      <c r="F280" s="257"/>
      <c r="G280" s="258">
        <f t="shared" si="54"/>
        <v>61</v>
      </c>
      <c r="H280" s="274">
        <v>45000</v>
      </c>
      <c r="I280" s="247">
        <f t="shared" si="55"/>
        <v>2745000</v>
      </c>
      <c r="J280" s="260">
        <f t="shared" ca="1" si="60"/>
        <v>0</v>
      </c>
      <c r="K280" s="208"/>
      <c r="L280" s="208"/>
      <c r="M280" s="227"/>
      <c r="N280" s="227"/>
      <c r="O280" s="240"/>
      <c r="P280" s="261"/>
      <c r="Q280" s="262"/>
      <c r="R280" s="263"/>
      <c r="S280" s="264"/>
      <c r="T280" s="264"/>
      <c r="U280" s="265">
        <f t="shared" si="58"/>
        <v>0</v>
      </c>
      <c r="V280" s="266"/>
      <c r="W280" s="224"/>
      <c r="X280" s="3"/>
      <c r="Y280" s="3"/>
      <c r="Z280" s="3"/>
      <c r="AA280" s="3"/>
      <c r="AB280" s="3"/>
    </row>
    <row r="281" spans="1:28" ht="24" customHeight="1">
      <c r="A281" s="241"/>
      <c r="B281" s="496"/>
      <c r="C281" s="86" t="s">
        <v>44</v>
      </c>
      <c r="D281" s="256">
        <f t="shared" si="59"/>
        <v>0</v>
      </c>
      <c r="E281" s="86"/>
      <c r="F281" s="257"/>
      <c r="G281" s="258">
        <f t="shared" si="54"/>
        <v>0</v>
      </c>
      <c r="H281" s="274">
        <v>160000</v>
      </c>
      <c r="I281" s="247">
        <f t="shared" si="55"/>
        <v>0</v>
      </c>
      <c r="J281" s="260">
        <f t="shared" ca="1" si="60"/>
        <v>0</v>
      </c>
      <c r="K281" s="208"/>
      <c r="L281" s="208"/>
      <c r="M281" s="227"/>
      <c r="N281" s="227"/>
      <c r="O281" s="240"/>
      <c r="P281" s="261"/>
      <c r="Q281" s="262"/>
      <c r="R281" s="263"/>
      <c r="S281" s="264"/>
      <c r="T281" s="264"/>
      <c r="U281" s="265">
        <f t="shared" si="58"/>
        <v>0</v>
      </c>
      <c r="V281" s="266"/>
      <c r="W281" s="224"/>
      <c r="X281" s="3"/>
      <c r="Y281" s="3"/>
      <c r="Z281" s="3"/>
      <c r="AA281" s="3"/>
      <c r="AB281" s="3"/>
    </row>
    <row r="282" spans="1:28" ht="24" customHeight="1">
      <c r="A282" s="241"/>
      <c r="B282" s="496"/>
      <c r="C282" s="86" t="s">
        <v>46</v>
      </c>
      <c r="D282" s="256">
        <f t="shared" si="59"/>
        <v>9</v>
      </c>
      <c r="E282" s="86"/>
      <c r="F282" s="257"/>
      <c r="G282" s="258">
        <f t="shared" si="54"/>
        <v>9</v>
      </c>
      <c r="H282" s="274">
        <v>65000</v>
      </c>
      <c r="I282" s="247">
        <f t="shared" si="55"/>
        <v>585000</v>
      </c>
      <c r="J282" s="260">
        <f t="shared" ca="1" si="60"/>
        <v>0</v>
      </c>
      <c r="K282" s="208"/>
      <c r="L282" s="208"/>
      <c r="M282" s="227"/>
      <c r="N282" s="227"/>
      <c r="O282" s="240"/>
      <c r="P282" s="261"/>
      <c r="Q282" s="262"/>
      <c r="R282" s="263"/>
      <c r="S282" s="264"/>
      <c r="T282" s="264"/>
      <c r="U282" s="265">
        <f t="shared" si="58"/>
        <v>0</v>
      </c>
      <c r="V282" s="266"/>
      <c r="W282" s="224"/>
      <c r="X282" s="3"/>
      <c r="Y282" s="3"/>
      <c r="Z282" s="3"/>
      <c r="AA282" s="3"/>
      <c r="AB282" s="3"/>
    </row>
    <row r="283" spans="1:28" ht="24" customHeight="1">
      <c r="A283" s="241"/>
      <c r="B283" s="496"/>
      <c r="C283" s="86" t="s">
        <v>50</v>
      </c>
      <c r="D283" s="256">
        <f t="shared" si="59"/>
        <v>6</v>
      </c>
      <c r="E283" s="86"/>
      <c r="F283" s="257"/>
      <c r="G283" s="258">
        <f t="shared" si="54"/>
        <v>6</v>
      </c>
      <c r="H283" s="274">
        <v>220000</v>
      </c>
      <c r="I283" s="247">
        <f t="shared" si="55"/>
        <v>1320000</v>
      </c>
      <c r="J283" s="260">
        <f t="shared" ca="1" si="60"/>
        <v>0</v>
      </c>
      <c r="K283" s="208"/>
      <c r="L283" s="208"/>
      <c r="M283" s="227"/>
      <c r="N283" s="227"/>
      <c r="O283" s="240"/>
      <c r="P283" s="261"/>
      <c r="Q283" s="262"/>
      <c r="R283" s="263"/>
      <c r="S283" s="264"/>
      <c r="T283" s="264"/>
      <c r="U283" s="265">
        <f t="shared" si="58"/>
        <v>0</v>
      </c>
      <c r="V283" s="266"/>
      <c r="W283" s="224"/>
      <c r="X283" s="3"/>
      <c r="Y283" s="3"/>
      <c r="Z283" s="38"/>
      <c r="AA283" s="38"/>
      <c r="AB283" s="38"/>
    </row>
    <row r="284" spans="1:28" ht="24" customHeight="1">
      <c r="A284" s="241"/>
      <c r="B284" s="496"/>
      <c r="C284" s="86" t="s">
        <v>51</v>
      </c>
      <c r="D284" s="256">
        <f t="shared" si="59"/>
        <v>84</v>
      </c>
      <c r="E284" s="86"/>
      <c r="F284" s="257"/>
      <c r="G284" s="258">
        <f t="shared" si="54"/>
        <v>84</v>
      </c>
      <c r="H284" s="274">
        <v>40000</v>
      </c>
      <c r="I284" s="247">
        <f t="shared" si="55"/>
        <v>3360000</v>
      </c>
      <c r="J284" s="260">
        <f t="shared" ca="1" si="60"/>
        <v>0</v>
      </c>
      <c r="K284" s="208"/>
      <c r="L284" s="208"/>
      <c r="M284" s="227"/>
      <c r="N284" s="227"/>
      <c r="O284" s="240"/>
      <c r="P284" s="261"/>
      <c r="Q284" s="262"/>
      <c r="R284" s="263"/>
      <c r="S284" s="264"/>
      <c r="T284" s="264"/>
      <c r="U284" s="265">
        <f t="shared" si="58"/>
        <v>0</v>
      </c>
      <c r="V284" s="266"/>
      <c r="W284" s="224"/>
      <c r="X284" s="3"/>
      <c r="Y284" s="3"/>
      <c r="Z284" s="38"/>
      <c r="AA284" s="38"/>
      <c r="AB284" s="38"/>
    </row>
    <row r="285" spans="1:28" ht="24" customHeight="1">
      <c r="A285" s="241"/>
      <c r="B285" s="496"/>
      <c r="C285" s="86" t="s">
        <v>55</v>
      </c>
      <c r="D285" s="256">
        <f t="shared" si="59"/>
        <v>0</v>
      </c>
      <c r="E285" s="86"/>
      <c r="F285" s="257"/>
      <c r="G285" s="258">
        <f t="shared" si="54"/>
        <v>0</v>
      </c>
      <c r="H285" s="274">
        <v>45000</v>
      </c>
      <c r="I285" s="247">
        <f t="shared" si="55"/>
        <v>0</v>
      </c>
      <c r="J285" s="260">
        <f t="shared" ca="1" si="60"/>
        <v>0</v>
      </c>
      <c r="K285" s="208"/>
      <c r="L285" s="208"/>
      <c r="M285" s="227"/>
      <c r="N285" s="227"/>
      <c r="O285" s="240"/>
      <c r="P285" s="261"/>
      <c r="Q285" s="262"/>
      <c r="R285" s="263"/>
      <c r="S285" s="264"/>
      <c r="T285" s="264"/>
      <c r="U285" s="265">
        <f t="shared" si="58"/>
        <v>0</v>
      </c>
      <c r="V285" s="266"/>
      <c r="W285" s="224"/>
      <c r="X285" s="3"/>
      <c r="Y285" s="3"/>
      <c r="Z285" s="38"/>
      <c r="AA285" s="38"/>
      <c r="AB285" s="38"/>
    </row>
    <row r="286" spans="1:28" ht="24" customHeight="1">
      <c r="A286" s="241"/>
      <c r="B286" s="496"/>
      <c r="C286" s="86" t="s">
        <v>56</v>
      </c>
      <c r="D286" s="256">
        <f t="shared" si="59"/>
        <v>0</v>
      </c>
      <c r="E286" s="86"/>
      <c r="F286" s="257"/>
      <c r="G286" s="258">
        <f t="shared" si="54"/>
        <v>0</v>
      </c>
      <c r="H286" s="274">
        <v>55000</v>
      </c>
      <c r="I286" s="247">
        <f t="shared" si="55"/>
        <v>0</v>
      </c>
      <c r="J286" s="260">
        <f t="shared" ca="1" si="60"/>
        <v>0</v>
      </c>
      <c r="K286" s="208"/>
      <c r="L286" s="208"/>
      <c r="M286" s="227"/>
      <c r="N286" s="227"/>
      <c r="O286" s="240"/>
      <c r="P286" s="261"/>
      <c r="Q286" s="262"/>
      <c r="R286" s="263"/>
      <c r="S286" s="264"/>
      <c r="T286" s="264"/>
      <c r="U286" s="265">
        <f t="shared" si="58"/>
        <v>0</v>
      </c>
      <c r="V286" s="266"/>
      <c r="W286" s="224"/>
      <c r="X286" s="3"/>
      <c r="Y286" s="3"/>
      <c r="Z286" s="38"/>
      <c r="AA286" s="38"/>
      <c r="AB286" s="38"/>
    </row>
    <row r="287" spans="1:28" ht="24" customHeight="1">
      <c r="A287" s="241"/>
      <c r="B287" s="496"/>
      <c r="C287" s="86" t="s">
        <v>61</v>
      </c>
      <c r="D287" s="256">
        <f t="shared" si="59"/>
        <v>0</v>
      </c>
      <c r="E287" s="86"/>
      <c r="F287" s="257"/>
      <c r="G287" s="258">
        <f t="shared" si="54"/>
        <v>0</v>
      </c>
      <c r="H287" s="274">
        <v>205000</v>
      </c>
      <c r="I287" s="247">
        <f t="shared" si="55"/>
        <v>0</v>
      </c>
      <c r="J287" s="260">
        <f t="shared" ca="1" si="60"/>
        <v>0</v>
      </c>
      <c r="K287" s="208"/>
      <c r="L287" s="208"/>
      <c r="M287" s="227"/>
      <c r="N287" s="227"/>
      <c r="O287" s="240"/>
      <c r="P287" s="261"/>
      <c r="Q287" s="262"/>
      <c r="R287" s="263"/>
      <c r="S287" s="264"/>
      <c r="T287" s="264"/>
      <c r="U287" s="265">
        <f t="shared" si="58"/>
        <v>0</v>
      </c>
      <c r="V287" s="266"/>
      <c r="W287" s="224"/>
      <c r="X287" s="3"/>
      <c r="Y287" s="3"/>
      <c r="Z287" s="38"/>
      <c r="AA287" s="38"/>
      <c r="AB287" s="38"/>
    </row>
    <row r="288" spans="1:28" ht="24" customHeight="1">
      <c r="A288" s="241"/>
      <c r="B288" s="496"/>
      <c r="C288" s="158" t="s">
        <v>67</v>
      </c>
      <c r="D288" s="256">
        <f t="shared" si="59"/>
        <v>0</v>
      </c>
      <c r="E288" s="86"/>
      <c r="F288" s="257"/>
      <c r="G288" s="258">
        <f t="shared" si="54"/>
        <v>0</v>
      </c>
      <c r="H288" s="274">
        <v>85000</v>
      </c>
      <c r="I288" s="247">
        <f t="shared" si="55"/>
        <v>0</v>
      </c>
      <c r="J288" s="260">
        <f t="shared" ca="1" si="60"/>
        <v>0</v>
      </c>
      <c r="K288" s="208"/>
      <c r="L288" s="208"/>
      <c r="M288" s="227"/>
      <c r="N288" s="227"/>
      <c r="O288" s="240"/>
      <c r="P288" s="261"/>
      <c r="Q288" s="262"/>
      <c r="R288" s="263"/>
      <c r="S288" s="264"/>
      <c r="T288" s="264"/>
      <c r="U288" s="265">
        <f t="shared" si="58"/>
        <v>0</v>
      </c>
      <c r="V288" s="266"/>
      <c r="W288" s="224"/>
      <c r="X288" s="3"/>
      <c r="Y288" s="3"/>
      <c r="Z288" s="38"/>
      <c r="AA288" s="38"/>
      <c r="AB288" s="38"/>
    </row>
    <row r="289" spans="1:28" ht="24" customHeight="1">
      <c r="A289" s="241"/>
      <c r="B289" s="496"/>
      <c r="C289" s="86" t="s">
        <v>69</v>
      </c>
      <c r="D289" s="256">
        <f t="shared" si="59"/>
        <v>15</v>
      </c>
      <c r="E289" s="86"/>
      <c r="F289" s="257"/>
      <c r="G289" s="258">
        <f t="shared" si="54"/>
        <v>15</v>
      </c>
      <c r="H289" s="274">
        <v>90000</v>
      </c>
      <c r="I289" s="247">
        <f t="shared" si="55"/>
        <v>1350000</v>
      </c>
      <c r="J289" s="260">
        <f t="shared" ca="1" si="60"/>
        <v>0</v>
      </c>
      <c r="K289" s="208"/>
      <c r="L289" s="208"/>
      <c r="M289" s="227"/>
      <c r="N289" s="227"/>
      <c r="O289" s="240"/>
      <c r="P289" s="261"/>
      <c r="Q289" s="262"/>
      <c r="R289" s="263"/>
      <c r="S289" s="264"/>
      <c r="T289" s="264"/>
      <c r="U289" s="265">
        <f t="shared" si="58"/>
        <v>0</v>
      </c>
      <c r="V289" s="266"/>
      <c r="W289" s="224"/>
      <c r="X289" s="3"/>
      <c r="Y289" s="3"/>
      <c r="Z289" s="38"/>
      <c r="AA289" s="38"/>
      <c r="AB289" s="38"/>
    </row>
    <row r="290" spans="1:28" ht="24" customHeight="1">
      <c r="A290" s="241"/>
      <c r="B290" s="496"/>
      <c r="C290" s="86" t="s">
        <v>74</v>
      </c>
      <c r="D290" s="256">
        <f t="shared" si="59"/>
        <v>0</v>
      </c>
      <c r="E290" s="86"/>
      <c r="F290" s="257"/>
      <c r="G290" s="258">
        <f t="shared" si="54"/>
        <v>0</v>
      </c>
      <c r="H290" s="274">
        <v>85000</v>
      </c>
      <c r="I290" s="247">
        <f t="shared" si="55"/>
        <v>0</v>
      </c>
      <c r="J290" s="260">
        <f t="shared" ca="1" si="60"/>
        <v>0</v>
      </c>
      <c r="K290" s="208"/>
      <c r="L290" s="208"/>
      <c r="M290" s="227"/>
      <c r="N290" s="227"/>
      <c r="O290" s="240"/>
      <c r="P290" s="261"/>
      <c r="Q290" s="262"/>
      <c r="R290" s="263"/>
      <c r="S290" s="264"/>
      <c r="T290" s="264"/>
      <c r="U290" s="265">
        <f t="shared" si="58"/>
        <v>0</v>
      </c>
      <c r="V290" s="266"/>
      <c r="W290" s="224"/>
      <c r="X290" s="3"/>
      <c r="Y290" s="3"/>
      <c r="Z290" s="38"/>
      <c r="AA290" s="38"/>
      <c r="AB290" s="38"/>
    </row>
    <row r="291" spans="1:28" ht="24" customHeight="1">
      <c r="A291" s="241"/>
      <c r="B291" s="496"/>
      <c r="C291" s="86" t="s">
        <v>75</v>
      </c>
      <c r="D291" s="256">
        <f t="shared" si="59"/>
        <v>0</v>
      </c>
      <c r="E291" s="86"/>
      <c r="F291" s="257"/>
      <c r="G291" s="258">
        <f t="shared" si="54"/>
        <v>0</v>
      </c>
      <c r="H291" s="274">
        <v>150000</v>
      </c>
      <c r="I291" s="247">
        <f t="shared" si="55"/>
        <v>0</v>
      </c>
      <c r="J291" s="260">
        <f t="shared" ca="1" si="60"/>
        <v>0</v>
      </c>
      <c r="K291" s="208"/>
      <c r="L291" s="208"/>
      <c r="M291" s="208"/>
      <c r="N291" s="208"/>
      <c r="O291" s="241"/>
      <c r="P291" s="261"/>
      <c r="Q291" s="262"/>
      <c r="R291" s="263"/>
      <c r="S291" s="264"/>
      <c r="T291" s="264"/>
      <c r="U291" s="265">
        <f t="shared" si="58"/>
        <v>0</v>
      </c>
      <c r="V291" s="266"/>
      <c r="W291" s="224"/>
      <c r="X291" s="3"/>
      <c r="Y291" s="3"/>
      <c r="Z291" s="38"/>
      <c r="AA291" s="38"/>
      <c r="AB291" s="38"/>
    </row>
    <row r="292" spans="1:28" ht="24" customHeight="1">
      <c r="A292" s="241"/>
      <c r="B292" s="496"/>
      <c r="C292" s="86" t="s">
        <v>79</v>
      </c>
      <c r="D292" s="256">
        <f t="shared" si="59"/>
        <v>10</v>
      </c>
      <c r="E292" s="86"/>
      <c r="F292" s="257"/>
      <c r="G292" s="258">
        <f t="shared" si="54"/>
        <v>10</v>
      </c>
      <c r="H292" s="274">
        <v>185000</v>
      </c>
      <c r="I292" s="247">
        <f t="shared" si="55"/>
        <v>1850000</v>
      </c>
      <c r="J292" s="260">
        <f t="shared" ca="1" si="60"/>
        <v>0</v>
      </c>
      <c r="K292" s="208"/>
      <c r="L292" s="208"/>
      <c r="M292" s="208"/>
      <c r="N292" s="208"/>
      <c r="O292" s="241"/>
      <c r="P292" s="261"/>
      <c r="Q292" s="262"/>
      <c r="R292" s="263"/>
      <c r="S292" s="264"/>
      <c r="T292" s="264"/>
      <c r="U292" s="265">
        <f t="shared" si="58"/>
        <v>0</v>
      </c>
      <c r="V292" s="266"/>
      <c r="W292" s="224"/>
      <c r="X292" s="3"/>
      <c r="Y292" s="3"/>
      <c r="Z292" s="38"/>
      <c r="AA292" s="38"/>
      <c r="AB292" s="38"/>
    </row>
    <row r="293" spans="1:28" ht="24" customHeight="1">
      <c r="A293" s="241"/>
      <c r="B293" s="496"/>
      <c r="C293" s="86" t="s">
        <v>81</v>
      </c>
      <c r="D293" s="256">
        <f t="shared" si="59"/>
        <v>0</v>
      </c>
      <c r="E293" s="86"/>
      <c r="F293" s="257"/>
      <c r="G293" s="258">
        <f t="shared" si="54"/>
        <v>0</v>
      </c>
      <c r="H293" s="274">
        <v>35000</v>
      </c>
      <c r="I293" s="247">
        <f t="shared" si="55"/>
        <v>0</v>
      </c>
      <c r="J293" s="260">
        <f t="shared" ca="1" si="60"/>
        <v>0</v>
      </c>
      <c r="K293" s="208"/>
      <c r="L293" s="208"/>
      <c r="M293" s="208"/>
      <c r="N293" s="208"/>
      <c r="O293" s="241"/>
      <c r="P293" s="292" t="s">
        <v>430</v>
      </c>
      <c r="Q293" s="292">
        <f t="shared" ref="Q293:U293" si="61">SUM(Q258:Q292)</f>
        <v>13737216</v>
      </c>
      <c r="R293" s="292">
        <f t="shared" si="61"/>
        <v>127399253</v>
      </c>
      <c r="S293" s="292">
        <f t="shared" si="61"/>
        <v>396804</v>
      </c>
      <c r="T293" s="292">
        <f t="shared" si="61"/>
        <v>4312319</v>
      </c>
      <c r="U293" s="292">
        <f t="shared" si="61"/>
        <v>136427346</v>
      </c>
      <c r="V293" s="293"/>
      <c r="W293" s="224"/>
      <c r="X293" s="3"/>
      <c r="Y293" s="3"/>
      <c r="Z293" s="38"/>
      <c r="AA293" s="38"/>
      <c r="AB293" s="38"/>
    </row>
    <row r="294" spans="1:28" ht="24" customHeight="1">
      <c r="A294" s="241"/>
      <c r="B294" s="496"/>
      <c r="C294" s="86" t="s">
        <v>84</v>
      </c>
      <c r="D294" s="256">
        <f t="shared" si="59"/>
        <v>0</v>
      </c>
      <c r="E294" s="86"/>
      <c r="F294" s="257"/>
      <c r="G294" s="258">
        <f t="shared" si="54"/>
        <v>0</v>
      </c>
      <c r="H294" s="274">
        <v>90000</v>
      </c>
      <c r="I294" s="247">
        <f t="shared" si="55"/>
        <v>0</v>
      </c>
      <c r="J294" s="260">
        <f t="shared" ca="1" si="60"/>
        <v>0</v>
      </c>
      <c r="K294" s="208"/>
      <c r="L294" s="208"/>
      <c r="M294" s="208"/>
      <c r="N294" s="208"/>
      <c r="O294" s="208"/>
      <c r="R294" s="294"/>
      <c r="T294" s="294"/>
      <c r="U294" s="294"/>
      <c r="V294" s="295"/>
      <c r="W294" s="224"/>
      <c r="X294" s="3"/>
      <c r="Y294" s="3"/>
      <c r="Z294" s="38"/>
      <c r="AA294" s="38"/>
      <c r="AB294" s="38"/>
    </row>
    <row r="295" spans="1:28" ht="24" customHeight="1">
      <c r="A295" s="241"/>
      <c r="B295" s="496"/>
      <c r="C295" s="86" t="s">
        <v>65</v>
      </c>
      <c r="D295" s="256">
        <f t="shared" si="59"/>
        <v>0</v>
      </c>
      <c r="E295" s="86"/>
      <c r="F295" s="257"/>
      <c r="G295" s="258">
        <f t="shared" si="54"/>
        <v>0</v>
      </c>
      <c r="H295" s="274">
        <v>160000</v>
      </c>
      <c r="I295" s="247">
        <f t="shared" si="55"/>
        <v>0</v>
      </c>
      <c r="J295" s="260">
        <f t="shared" ca="1" si="60"/>
        <v>0</v>
      </c>
      <c r="K295" s="208"/>
      <c r="L295" s="208"/>
      <c r="M295" s="208"/>
      <c r="N295" s="208"/>
      <c r="O295" s="208"/>
      <c r="P295" s="209"/>
      <c r="Q295" s="3"/>
      <c r="R295" s="210"/>
      <c r="S295" s="3"/>
      <c r="T295" s="208"/>
      <c r="U295" s="134"/>
      <c r="V295" s="296"/>
      <c r="W295" s="224"/>
      <c r="X295" s="3"/>
      <c r="Y295" s="3"/>
      <c r="Z295" s="38"/>
      <c r="AA295" s="38"/>
      <c r="AB295" s="38"/>
    </row>
    <row r="296" spans="1:28" ht="24" customHeight="1">
      <c r="A296" s="241"/>
      <c r="B296" s="496"/>
      <c r="C296" s="86" t="s">
        <v>90</v>
      </c>
      <c r="D296" s="256">
        <f t="shared" si="59"/>
        <v>0</v>
      </c>
      <c r="E296" s="86"/>
      <c r="F296" s="257"/>
      <c r="G296" s="258">
        <f t="shared" si="54"/>
        <v>0</v>
      </c>
      <c r="H296" s="274">
        <v>95000</v>
      </c>
      <c r="I296" s="247">
        <f t="shared" si="55"/>
        <v>0</v>
      </c>
      <c r="J296" s="260">
        <f t="shared" ca="1" si="60"/>
        <v>0</v>
      </c>
      <c r="K296" s="208"/>
      <c r="L296" s="208"/>
      <c r="M296" s="208"/>
      <c r="N296" s="208"/>
      <c r="O296" s="208"/>
      <c r="P296" s="209"/>
      <c r="Q296" s="3"/>
      <c r="R296" s="210"/>
      <c r="S296" s="3"/>
      <c r="T296" s="208"/>
      <c r="U296" s="134"/>
      <c r="V296" s="296"/>
      <c r="W296" s="224"/>
      <c r="X296" s="3"/>
      <c r="Y296" s="3"/>
      <c r="Z296" s="38"/>
      <c r="AA296" s="38"/>
      <c r="AB296" s="38"/>
    </row>
    <row r="297" spans="1:28" ht="24" customHeight="1">
      <c r="A297" s="241"/>
      <c r="B297" s="496"/>
      <c r="C297" s="86" t="s">
        <v>94</v>
      </c>
      <c r="D297" s="256">
        <f t="shared" si="59"/>
        <v>0</v>
      </c>
      <c r="E297" s="86"/>
      <c r="F297" s="257"/>
      <c r="G297" s="258">
        <f t="shared" si="54"/>
        <v>0</v>
      </c>
      <c r="H297" s="274">
        <v>140000</v>
      </c>
      <c r="I297" s="247">
        <f t="shared" si="55"/>
        <v>0</v>
      </c>
      <c r="J297" s="260">
        <f t="shared" ca="1" si="60"/>
        <v>0</v>
      </c>
      <c r="K297" s="208"/>
      <c r="L297" s="208"/>
      <c r="M297" s="208"/>
      <c r="N297" s="208"/>
      <c r="O297" s="208"/>
      <c r="P297" s="209"/>
      <c r="Q297" s="3"/>
      <c r="R297" s="210"/>
      <c r="S297" s="3"/>
      <c r="T297" s="208"/>
      <c r="U297" s="208"/>
      <c r="V297" s="296"/>
      <c r="W297" s="224"/>
      <c r="X297" s="3"/>
      <c r="Y297" s="3"/>
      <c r="Z297" s="38"/>
      <c r="AA297" s="38"/>
      <c r="AB297" s="38"/>
    </row>
    <row r="298" spans="1:28" ht="24" customHeight="1">
      <c r="A298" s="241"/>
      <c r="B298" s="496"/>
      <c r="C298" s="86" t="s">
        <v>98</v>
      </c>
      <c r="D298" s="256">
        <f t="shared" si="59"/>
        <v>0</v>
      </c>
      <c r="E298" s="86"/>
      <c r="F298" s="257"/>
      <c r="G298" s="258">
        <f t="shared" si="54"/>
        <v>0</v>
      </c>
      <c r="H298" s="274">
        <v>150000</v>
      </c>
      <c r="I298" s="247">
        <f t="shared" si="55"/>
        <v>0</v>
      </c>
      <c r="J298" s="260">
        <f t="shared" ca="1" si="60"/>
        <v>0</v>
      </c>
      <c r="K298" s="208"/>
      <c r="L298" s="208"/>
      <c r="M298" s="208"/>
      <c r="N298" s="208"/>
      <c r="O298" s="208"/>
      <c r="P298" s="209"/>
      <c r="Q298" s="3"/>
      <c r="R298" s="210"/>
      <c r="S298" s="3"/>
      <c r="T298" s="208"/>
      <c r="U298" s="208"/>
      <c r="V298" s="296"/>
      <c r="W298" s="224"/>
      <c r="X298" s="3"/>
      <c r="Y298" s="3"/>
      <c r="Z298" s="38"/>
      <c r="AA298" s="38"/>
      <c r="AB298" s="38"/>
    </row>
    <row r="299" spans="1:28" ht="24" customHeight="1">
      <c r="A299" s="241"/>
      <c r="B299" s="496"/>
      <c r="C299" s="86" t="s">
        <v>101</v>
      </c>
      <c r="D299" s="256">
        <f t="shared" si="59"/>
        <v>0</v>
      </c>
      <c r="E299" s="86"/>
      <c r="F299" s="257"/>
      <c r="G299" s="258">
        <f t="shared" si="54"/>
        <v>0</v>
      </c>
      <c r="H299" s="274">
        <v>125000</v>
      </c>
      <c r="I299" s="247">
        <f t="shared" si="55"/>
        <v>0</v>
      </c>
      <c r="J299" s="260">
        <f t="shared" ca="1" si="60"/>
        <v>0</v>
      </c>
      <c r="K299" s="208"/>
      <c r="L299" s="208"/>
      <c r="M299" s="208"/>
      <c r="N299" s="208"/>
      <c r="O299" s="208"/>
      <c r="P299" s="209"/>
      <c r="Q299" s="3"/>
      <c r="R299" s="210"/>
      <c r="S299" s="3"/>
      <c r="T299" s="208"/>
      <c r="U299" s="208"/>
      <c r="V299" s="296"/>
      <c r="W299" s="224"/>
      <c r="X299" s="3"/>
      <c r="Y299" s="3"/>
      <c r="Z299" s="38"/>
      <c r="AA299" s="38"/>
      <c r="AB299" s="38"/>
    </row>
    <row r="300" spans="1:28" ht="24" customHeight="1">
      <c r="A300" s="241"/>
      <c r="B300" s="496"/>
      <c r="C300" s="86" t="s">
        <v>104</v>
      </c>
      <c r="D300" s="256">
        <f t="shared" si="59"/>
        <v>0</v>
      </c>
      <c r="E300" s="86"/>
      <c r="F300" s="257"/>
      <c r="G300" s="258">
        <f t="shared" si="54"/>
        <v>0</v>
      </c>
      <c r="H300" s="274">
        <v>75000</v>
      </c>
      <c r="I300" s="247">
        <f t="shared" si="55"/>
        <v>0</v>
      </c>
      <c r="J300" s="260">
        <f t="shared" ca="1" si="60"/>
        <v>0</v>
      </c>
      <c r="K300" s="208"/>
      <c r="L300" s="208"/>
      <c r="M300" s="208"/>
      <c r="N300" s="208"/>
      <c r="O300" s="208"/>
      <c r="P300" s="209"/>
      <c r="Q300" s="3"/>
      <c r="R300" s="210"/>
      <c r="S300" s="3"/>
      <c r="T300" s="208"/>
      <c r="U300" s="208"/>
      <c r="V300" s="296"/>
      <c r="W300" s="224"/>
      <c r="X300" s="3"/>
      <c r="Y300" s="3"/>
      <c r="Z300" s="38"/>
      <c r="AA300" s="38"/>
      <c r="AB300" s="38"/>
    </row>
    <row r="301" spans="1:28" ht="24" customHeight="1">
      <c r="A301" s="241"/>
      <c r="B301" s="496"/>
      <c r="C301" s="86" t="s">
        <v>108</v>
      </c>
      <c r="D301" s="256">
        <f t="shared" si="59"/>
        <v>0</v>
      </c>
      <c r="E301" s="86"/>
      <c r="F301" s="257"/>
      <c r="G301" s="258">
        <f t="shared" si="54"/>
        <v>0</v>
      </c>
      <c r="H301" s="274">
        <v>475000</v>
      </c>
      <c r="I301" s="247">
        <f t="shared" si="55"/>
        <v>0</v>
      </c>
      <c r="J301" s="260">
        <f t="shared" ca="1" si="60"/>
        <v>0</v>
      </c>
      <c r="K301" s="208"/>
      <c r="L301" s="208"/>
      <c r="M301" s="208"/>
      <c r="N301" s="208"/>
      <c r="O301" s="208"/>
      <c r="P301" s="209"/>
      <c r="Q301" s="3"/>
      <c r="R301" s="210"/>
      <c r="S301" s="3"/>
      <c r="T301" s="208"/>
      <c r="U301" s="208"/>
      <c r="V301" s="296"/>
      <c r="W301" s="224"/>
      <c r="X301" s="3"/>
      <c r="Y301" s="3"/>
      <c r="Z301" s="38"/>
      <c r="AA301" s="38"/>
      <c r="AB301" s="38"/>
    </row>
    <row r="302" spans="1:28" ht="24" customHeight="1">
      <c r="A302" s="241"/>
      <c r="B302" s="496"/>
      <c r="C302" s="86" t="s">
        <v>167</v>
      </c>
      <c r="D302" s="256">
        <f t="shared" si="59"/>
        <v>36</v>
      </c>
      <c r="E302" s="86"/>
      <c r="F302" s="257"/>
      <c r="G302" s="258">
        <f t="shared" si="54"/>
        <v>36</v>
      </c>
      <c r="H302" s="274">
        <v>75000</v>
      </c>
      <c r="I302" s="247">
        <f t="shared" si="55"/>
        <v>2700000</v>
      </c>
      <c r="J302" s="260">
        <f t="shared" ca="1" si="60"/>
        <v>0</v>
      </c>
      <c r="K302" s="208"/>
      <c r="L302" s="208"/>
      <c r="M302" s="208"/>
      <c r="N302" s="208"/>
      <c r="O302" s="208"/>
      <c r="P302" s="209"/>
      <c r="Q302" s="3"/>
      <c r="R302" s="210"/>
      <c r="S302" s="209"/>
      <c r="T302" s="210"/>
      <c r="U302" s="210"/>
      <c r="V302" s="296"/>
      <c r="W302" s="224"/>
      <c r="X302" s="3"/>
      <c r="Y302" s="3"/>
      <c r="Z302" s="38"/>
      <c r="AA302" s="38"/>
      <c r="AB302" s="38"/>
    </row>
    <row r="303" spans="1:28" ht="27" customHeight="1">
      <c r="A303" s="297"/>
      <c r="B303" s="496"/>
      <c r="C303" s="143" t="s">
        <v>164</v>
      </c>
      <c r="D303" s="256">
        <f t="shared" si="59"/>
        <v>0</v>
      </c>
      <c r="E303" s="86"/>
      <c r="F303" s="257"/>
      <c r="G303" s="258">
        <f t="shared" si="54"/>
        <v>0</v>
      </c>
      <c r="H303" s="298">
        <v>95000</v>
      </c>
      <c r="I303" s="247">
        <f t="shared" si="55"/>
        <v>0</v>
      </c>
      <c r="J303" s="260">
        <f t="shared" ca="1" si="60"/>
        <v>0</v>
      </c>
      <c r="K303" s="208"/>
      <c r="L303" s="208"/>
      <c r="M303" s="208"/>
      <c r="N303" s="208"/>
      <c r="O303" s="208"/>
      <c r="P303" s="208"/>
      <c r="Q303" s="208"/>
      <c r="R303" s="210"/>
      <c r="S303" s="209"/>
      <c r="T303" s="210"/>
      <c r="U303" s="210"/>
      <c r="V303" s="296"/>
      <c r="W303" s="224"/>
      <c r="X303" s="3"/>
      <c r="Y303" s="3"/>
      <c r="Z303" s="38"/>
      <c r="AA303" s="38"/>
      <c r="AB303" s="38"/>
    </row>
    <row r="304" spans="1:28" ht="27" customHeight="1">
      <c r="A304" s="241"/>
      <c r="B304" s="496"/>
      <c r="C304" s="143" t="s">
        <v>85</v>
      </c>
      <c r="D304" s="256">
        <f t="shared" si="59"/>
        <v>2</v>
      </c>
      <c r="E304" s="86"/>
      <c r="F304" s="257"/>
      <c r="G304" s="258">
        <f t="shared" si="54"/>
        <v>2</v>
      </c>
      <c r="H304" s="299">
        <v>110000</v>
      </c>
      <c r="I304" s="247">
        <f t="shared" si="55"/>
        <v>220000</v>
      </c>
      <c r="J304" s="260">
        <f t="shared" ca="1" si="60"/>
        <v>0</v>
      </c>
      <c r="K304" s="208"/>
      <c r="L304" s="208"/>
      <c r="M304" s="208"/>
      <c r="N304" s="208"/>
      <c r="O304" s="208"/>
      <c r="P304" s="208"/>
      <c r="Q304" s="208"/>
      <c r="R304" s="210"/>
      <c r="S304" s="209"/>
      <c r="T304" s="210"/>
      <c r="U304" s="210"/>
      <c r="V304" s="296"/>
      <c r="W304" s="224"/>
      <c r="X304" s="3"/>
      <c r="Y304" s="3"/>
      <c r="Z304" s="38"/>
      <c r="AA304" s="38"/>
      <c r="AB304" s="38"/>
    </row>
    <row r="305" spans="1:28" ht="27" customHeight="1">
      <c r="A305" s="241"/>
      <c r="B305" s="497"/>
      <c r="C305" s="143" t="s">
        <v>177</v>
      </c>
      <c r="D305" s="256">
        <f t="shared" si="59"/>
        <v>23</v>
      </c>
      <c r="E305" s="86"/>
      <c r="F305" s="257"/>
      <c r="G305" s="258">
        <f t="shared" si="54"/>
        <v>23</v>
      </c>
      <c r="H305" s="299">
        <v>50000</v>
      </c>
      <c r="I305" s="247">
        <f t="shared" si="55"/>
        <v>1150000</v>
      </c>
      <c r="J305" s="260">
        <f t="shared" ca="1" si="60"/>
        <v>0</v>
      </c>
      <c r="K305" s="208"/>
      <c r="L305" s="208"/>
      <c r="M305" s="208"/>
      <c r="N305" s="208"/>
      <c r="O305" s="208"/>
      <c r="P305" s="208"/>
      <c r="Q305" s="208"/>
      <c r="R305" s="210"/>
      <c r="S305" s="209"/>
      <c r="T305" s="210"/>
      <c r="U305" s="210"/>
      <c r="V305" s="296"/>
      <c r="W305" s="224"/>
      <c r="X305" s="3"/>
      <c r="Y305" s="3"/>
      <c r="Z305" s="38"/>
      <c r="AA305" s="38"/>
      <c r="AB305" s="38"/>
    </row>
    <row r="306" spans="1:28" ht="27" customHeight="1">
      <c r="A306" s="241"/>
      <c r="B306" s="529" t="s">
        <v>431</v>
      </c>
      <c r="C306" s="530"/>
      <c r="D306" s="300"/>
      <c r="E306" s="301"/>
      <c r="F306" s="302"/>
      <c r="G306" s="258"/>
      <c r="H306" s="299"/>
      <c r="I306" s="247">
        <f>SUMIFS(J4:J246,G4:G246, "&lt;&gt;*Omi*",G4:G246,"&lt;&gt;Mega Uni",G4:G246,"&lt;&gt;Eco plus")-I311-I312</f>
        <v>0</v>
      </c>
      <c r="J306" s="260"/>
      <c r="K306" s="208"/>
      <c r="L306" s="208"/>
      <c r="M306" s="208"/>
      <c r="N306" s="208"/>
      <c r="O306" s="208"/>
      <c r="P306" s="208"/>
      <c r="Q306" s="208"/>
      <c r="R306" s="210"/>
      <c r="S306" s="209"/>
      <c r="T306" s="210"/>
      <c r="U306" s="210"/>
      <c r="V306" s="296"/>
      <c r="W306" s="224"/>
      <c r="X306" s="3"/>
      <c r="Y306" s="3"/>
      <c r="Z306" s="38"/>
      <c r="AA306" s="38"/>
      <c r="AB306" s="38"/>
    </row>
    <row r="307" spans="1:28" ht="27" customHeight="1">
      <c r="A307" s="241"/>
      <c r="B307" s="303" t="s">
        <v>432</v>
      </c>
      <c r="C307" s="277" t="s">
        <v>181</v>
      </c>
      <c r="D307" s="300">
        <f>SUMIF($G$4:$G$246,C307,$H$4:$H$246)</f>
        <v>1</v>
      </c>
      <c r="E307" s="301"/>
      <c r="F307" s="302"/>
      <c r="G307" s="258">
        <f t="shared" ref="G307:G309" si="62">D307-E307-F307</f>
        <v>1</v>
      </c>
      <c r="H307" s="299">
        <v>1950000</v>
      </c>
      <c r="I307" s="247">
        <f t="shared" ref="I307:I309" si="63">G307*H307</f>
        <v>1950000</v>
      </c>
      <c r="J307" s="260"/>
      <c r="K307" s="208"/>
      <c r="L307" s="208"/>
      <c r="M307" s="208"/>
      <c r="N307" s="208"/>
      <c r="O307" s="208"/>
      <c r="P307" s="208"/>
      <c r="Q307" s="208"/>
      <c r="R307" s="208"/>
      <c r="S307" s="208"/>
      <c r="T307" s="208"/>
      <c r="U307" s="208"/>
      <c r="V307" s="296"/>
      <c r="W307" s="224"/>
      <c r="X307" s="3"/>
      <c r="Y307" s="3"/>
      <c r="Z307" s="38"/>
      <c r="AA307" s="38"/>
      <c r="AB307" s="38"/>
    </row>
    <row r="308" spans="1:28" ht="27" customHeight="1">
      <c r="A308" s="241"/>
      <c r="B308" s="531" t="s">
        <v>433</v>
      </c>
      <c r="C308" s="277" t="s">
        <v>434</v>
      </c>
      <c r="D308" s="300">
        <f>SUMIFS($H$4:$H$246,$G$4:$G$246,C309,$I$4:$I$246,H308)</f>
        <v>20</v>
      </c>
      <c r="E308" s="301"/>
      <c r="F308" s="302"/>
      <c r="G308" s="258">
        <f t="shared" si="62"/>
        <v>20</v>
      </c>
      <c r="H308" s="299">
        <v>599000</v>
      </c>
      <c r="I308" s="247">
        <f t="shared" si="63"/>
        <v>11980000</v>
      </c>
      <c r="J308" s="260"/>
      <c r="K308" s="208"/>
      <c r="L308" s="208"/>
      <c r="M308" s="208"/>
      <c r="N308" s="208"/>
      <c r="O308" s="208"/>
      <c r="P308" s="208"/>
      <c r="Q308" s="208"/>
      <c r="R308" s="208"/>
      <c r="S308" s="208"/>
      <c r="T308" s="208"/>
      <c r="U308" s="208"/>
      <c r="V308" s="296"/>
      <c r="W308" s="224"/>
      <c r="X308" s="3"/>
      <c r="Y308" s="3"/>
      <c r="Z308" s="38"/>
      <c r="AA308" s="38"/>
      <c r="AB308" s="38"/>
    </row>
    <row r="309" spans="1:28" ht="27" customHeight="1">
      <c r="A309" s="241"/>
      <c r="B309" s="532"/>
      <c r="C309" s="277" t="s">
        <v>434</v>
      </c>
      <c r="D309" s="300">
        <f>SUMIFS($H$4:$H$246,$G$4:$G$246,C309,$I$4:$I$246,H309)</f>
        <v>0</v>
      </c>
      <c r="E309" s="301"/>
      <c r="F309" s="302"/>
      <c r="G309" s="258">
        <f t="shared" si="62"/>
        <v>0</v>
      </c>
      <c r="H309" s="299">
        <v>275000</v>
      </c>
      <c r="I309" s="282">
        <f t="shared" si="63"/>
        <v>0</v>
      </c>
      <c r="J309" s="260"/>
      <c r="K309" s="208"/>
      <c r="L309" s="208"/>
      <c r="M309" s="208"/>
      <c r="N309" s="208"/>
      <c r="O309" s="208"/>
      <c r="P309" s="208"/>
      <c r="Q309" s="208"/>
      <c r="R309" s="208"/>
      <c r="S309" s="208"/>
      <c r="T309" s="208"/>
      <c r="U309" s="208"/>
      <c r="V309" s="296"/>
      <c r="W309" s="224"/>
      <c r="X309" s="3"/>
      <c r="Y309" s="3"/>
      <c r="Z309" s="3"/>
      <c r="AA309" s="3"/>
      <c r="AB309" s="3"/>
    </row>
    <row r="310" spans="1:28" ht="27" customHeight="1">
      <c r="A310" s="241"/>
      <c r="B310" s="533" t="s">
        <v>435</v>
      </c>
      <c r="C310" s="534"/>
      <c r="D310" s="534"/>
      <c r="E310" s="534"/>
      <c r="F310" s="534"/>
      <c r="G310" s="534"/>
      <c r="H310" s="530"/>
      <c r="I310" s="304">
        <f>SUM(I258:I277)</f>
        <v>124615000</v>
      </c>
      <c r="K310" s="208"/>
      <c r="L310" s="208"/>
      <c r="M310" s="208"/>
      <c r="N310" s="208"/>
      <c r="O310" s="208"/>
      <c r="P310" s="208"/>
      <c r="Q310" s="208"/>
      <c r="R310" s="208"/>
      <c r="S310" s="208"/>
      <c r="T310" s="208"/>
      <c r="U310" s="208"/>
      <c r="V310" s="296"/>
      <c r="W310" s="224"/>
      <c r="X310" s="3"/>
      <c r="Y310" s="3"/>
      <c r="Z310" s="3"/>
      <c r="AA310" s="3"/>
      <c r="AB310" s="3"/>
    </row>
    <row r="311" spans="1:28" ht="27" customHeight="1">
      <c r="A311" s="241"/>
      <c r="B311" s="535" t="s">
        <v>436</v>
      </c>
      <c r="C311" s="534"/>
      <c r="D311" s="534"/>
      <c r="E311" s="534"/>
      <c r="F311" s="534"/>
      <c r="G311" s="534"/>
      <c r="H311" s="530"/>
      <c r="I311" s="305">
        <f>SUM(I279:I305)</f>
        <v>15930000</v>
      </c>
      <c r="J311" s="208">
        <f>J247-I316</f>
        <v>0</v>
      </c>
      <c r="K311" s="208"/>
      <c r="L311" s="294"/>
      <c r="M311" s="294"/>
      <c r="N311" s="208"/>
      <c r="O311" s="208"/>
      <c r="P311" s="209"/>
      <c r="Q311" s="208"/>
      <c r="R311" s="208"/>
      <c r="S311" s="208"/>
      <c r="T311" s="208"/>
      <c r="U311" s="208"/>
      <c r="V311" s="296"/>
      <c r="W311" s="224"/>
      <c r="X311" s="3"/>
      <c r="Y311" s="3"/>
      <c r="Z311" s="3"/>
      <c r="AA311" s="3"/>
      <c r="AB311" s="3"/>
    </row>
    <row r="312" spans="1:28" ht="27" customHeight="1">
      <c r="A312" s="241"/>
      <c r="B312" s="537"/>
      <c r="C312" s="534"/>
      <c r="D312" s="530"/>
      <c r="E312" s="536" t="s">
        <v>437</v>
      </c>
      <c r="F312" s="534"/>
      <c r="G312" s="534"/>
      <c r="H312" s="530"/>
      <c r="I312" s="305">
        <f>I307</f>
        <v>1950000</v>
      </c>
      <c r="K312" s="208"/>
      <c r="L312" s="208"/>
      <c r="M312" s="208"/>
      <c r="N312" s="208"/>
      <c r="O312" s="208"/>
      <c r="P312" s="209"/>
      <c r="Q312" s="3"/>
      <c r="R312" s="210"/>
      <c r="S312" s="3"/>
      <c r="T312" s="208"/>
      <c r="U312" s="208"/>
      <c r="V312" s="296"/>
      <c r="W312" s="224"/>
      <c r="X312" s="3"/>
      <c r="Y312" s="3"/>
      <c r="Z312" s="3"/>
      <c r="AA312" s="3"/>
      <c r="AB312" s="3"/>
    </row>
    <row r="313" spans="1:28" ht="27" customHeight="1">
      <c r="A313" s="241"/>
      <c r="B313" s="537"/>
      <c r="C313" s="534"/>
      <c r="D313" s="530"/>
      <c r="E313" s="536" t="s">
        <v>438</v>
      </c>
      <c r="F313" s="534"/>
      <c r="G313" s="534"/>
      <c r="H313" s="530"/>
      <c r="I313" s="305">
        <f>I306+I309</f>
        <v>0</v>
      </c>
      <c r="K313" s="208"/>
      <c r="L313" s="208"/>
      <c r="M313" s="208"/>
      <c r="N313" s="208"/>
      <c r="O313" s="208"/>
      <c r="P313" s="209"/>
      <c r="Q313" s="3"/>
      <c r="R313" s="210"/>
      <c r="S313" s="3"/>
      <c r="T313" s="208"/>
      <c r="U313" s="208"/>
      <c r="V313" s="296"/>
      <c r="W313" s="224"/>
      <c r="X313" s="3"/>
      <c r="Y313" s="3"/>
      <c r="Z313" s="3"/>
      <c r="AA313" s="3"/>
      <c r="AB313" s="3"/>
    </row>
    <row r="314" spans="1:28" ht="27" customHeight="1">
      <c r="A314" s="241"/>
      <c r="B314" s="538"/>
      <c r="C314" s="534"/>
      <c r="D314" s="530"/>
      <c r="E314" s="539" t="s">
        <v>439</v>
      </c>
      <c r="F314" s="534"/>
      <c r="G314" s="534"/>
      <c r="H314" s="530"/>
      <c r="I314" s="306">
        <f>I278</f>
        <v>0</v>
      </c>
      <c r="J314" s="241"/>
      <c r="K314" s="564" t="s">
        <v>440</v>
      </c>
      <c r="L314" s="565"/>
      <c r="M314" s="566"/>
      <c r="N314" s="208"/>
      <c r="O314" s="208"/>
      <c r="P314" s="209"/>
      <c r="Q314" s="3"/>
      <c r="R314" s="210"/>
      <c r="S314" s="3"/>
      <c r="T314" s="208"/>
      <c r="U314" s="208"/>
      <c r="V314" s="296"/>
      <c r="W314" s="224"/>
      <c r="X314" s="3"/>
      <c r="Y314" s="3"/>
      <c r="Z314" s="3"/>
      <c r="AA314" s="3"/>
      <c r="AB314" s="3"/>
    </row>
    <row r="315" spans="1:28" ht="27" customHeight="1">
      <c r="A315" s="241"/>
      <c r="B315" s="538"/>
      <c r="C315" s="534"/>
      <c r="D315" s="530"/>
      <c r="E315" s="539" t="s">
        <v>441</v>
      </c>
      <c r="F315" s="534"/>
      <c r="G315" s="534"/>
      <c r="H315" s="530"/>
      <c r="I315" s="306">
        <f>I308</f>
        <v>11980000</v>
      </c>
      <c r="J315" s="241"/>
      <c r="K315" s="273" t="s">
        <v>442</v>
      </c>
      <c r="L315" s="247">
        <v>14360000</v>
      </c>
      <c r="M315" s="273"/>
      <c r="N315" s="208"/>
      <c r="O315" s="208"/>
      <c r="P315" s="209"/>
      <c r="Q315" s="3"/>
      <c r="R315" s="210"/>
      <c r="S315" s="3"/>
      <c r="T315" s="208"/>
      <c r="U315" s="208"/>
      <c r="V315" s="296"/>
      <c r="W315" s="224"/>
      <c r="X315" s="3"/>
      <c r="Y315" s="3"/>
      <c r="Z315" s="3"/>
      <c r="AA315" s="3"/>
      <c r="AB315" s="3"/>
    </row>
    <row r="316" spans="1:28" ht="27" customHeight="1">
      <c r="A316" s="241"/>
      <c r="B316" s="540" t="s">
        <v>443</v>
      </c>
      <c r="C316" s="534"/>
      <c r="D316" s="534"/>
      <c r="E316" s="534"/>
      <c r="F316" s="534"/>
      <c r="G316" s="534"/>
      <c r="H316" s="530"/>
      <c r="I316" s="307">
        <f>SUM(I310:I315)</f>
        <v>154475000</v>
      </c>
      <c r="J316" s="241"/>
      <c r="K316" s="273" t="s">
        <v>444</v>
      </c>
      <c r="L316" s="247">
        <f>SUMIF(Q4:Q246,"Đã thu",K4:K246)</f>
        <v>135810000</v>
      </c>
      <c r="M316" s="273"/>
      <c r="N316" s="208"/>
      <c r="O316" s="208"/>
      <c r="P316" s="209"/>
      <c r="Q316" s="3"/>
      <c r="R316" s="210"/>
      <c r="S316" s="3"/>
      <c r="T316" s="208"/>
      <c r="U316" s="208"/>
      <c r="V316" s="296"/>
      <c r="W316" s="224"/>
      <c r="X316" s="3"/>
      <c r="Y316" s="3"/>
      <c r="Z316" s="38"/>
      <c r="AA316" s="38"/>
      <c r="AB316" s="38"/>
    </row>
    <row r="317" spans="1:28" ht="27" customHeight="1">
      <c r="A317" s="241"/>
      <c r="B317" s="541" t="s">
        <v>445</v>
      </c>
      <c r="C317" s="534"/>
      <c r="D317" s="534"/>
      <c r="E317" s="534"/>
      <c r="F317" s="534"/>
      <c r="G317" s="534"/>
      <c r="H317" s="530"/>
      <c r="I317" s="308">
        <f>P247</f>
        <v>146148253</v>
      </c>
      <c r="J317" s="241"/>
      <c r="K317" s="247" t="s">
        <v>429</v>
      </c>
      <c r="L317" s="247">
        <f>I311</f>
        <v>15930000</v>
      </c>
      <c r="M317" s="273"/>
      <c r="N317" s="208"/>
      <c r="O317" s="208"/>
      <c r="P317" s="209"/>
      <c r="Q317" s="3"/>
      <c r="R317" s="210"/>
      <c r="S317" s="3"/>
      <c r="T317" s="208"/>
      <c r="U317" s="208"/>
      <c r="V317" s="296"/>
      <c r="W317" s="224"/>
      <c r="X317" s="3"/>
      <c r="Y317" s="3"/>
      <c r="Z317" s="38"/>
      <c r="AA317" s="38"/>
      <c r="AB317" s="38"/>
    </row>
    <row r="318" spans="1:28" ht="27" customHeight="1">
      <c r="A318" s="241"/>
      <c r="B318" s="549" t="s">
        <v>446</v>
      </c>
      <c r="C318" s="548"/>
      <c r="D318" s="548"/>
      <c r="E318" s="548"/>
      <c r="F318" s="548"/>
      <c r="G318" s="548"/>
      <c r="H318" s="497"/>
      <c r="I318" s="7">
        <f>SUMIF(Q4:Q246,"Đã thu",P4:P246)</f>
        <v>127373253</v>
      </c>
      <c r="J318" s="309">
        <f>R293-I318</f>
        <v>26000</v>
      </c>
      <c r="K318" s="310" t="s">
        <v>447</v>
      </c>
      <c r="L318" s="247">
        <f t="shared" ref="L318:L319" si="64">I306</f>
        <v>0</v>
      </c>
      <c r="M318" s="273"/>
      <c r="N318" s="208"/>
      <c r="O318" s="208"/>
      <c r="P318" s="209"/>
      <c r="Q318" s="3"/>
      <c r="R318" s="210"/>
      <c r="S318" s="3"/>
      <c r="T318" s="208"/>
      <c r="U318" s="208"/>
      <c r="V318" s="296"/>
      <c r="W318" s="224"/>
      <c r="X318" s="3"/>
      <c r="Y318" s="3"/>
      <c r="Z318" s="38"/>
      <c r="AA318" s="38"/>
      <c r="AB318" s="38"/>
    </row>
    <row r="319" spans="1:28" ht="27" customHeight="1">
      <c r="A319" s="241"/>
      <c r="B319" s="550" t="s">
        <v>448</v>
      </c>
      <c r="C319" s="534"/>
      <c r="D319" s="534"/>
      <c r="E319" s="534"/>
      <c r="F319" s="534"/>
      <c r="G319" s="534"/>
      <c r="H319" s="530"/>
      <c r="I319" s="311">
        <f>I317-I318</f>
        <v>18775000</v>
      </c>
      <c r="J319" s="241"/>
      <c r="K319" s="310" t="s">
        <v>449</v>
      </c>
      <c r="L319" s="247">
        <f t="shared" si="64"/>
        <v>1950000</v>
      </c>
      <c r="M319" s="273"/>
      <c r="N319" s="208"/>
      <c r="O319" s="208"/>
      <c r="P319" s="209"/>
      <c r="Q319" s="3"/>
      <c r="R319" s="210"/>
      <c r="S319" s="3"/>
      <c r="T319" s="208"/>
      <c r="U319" s="208"/>
      <c r="V319" s="296"/>
      <c r="W319" s="224"/>
      <c r="X319" s="3"/>
      <c r="Y319" s="3"/>
      <c r="Z319" s="38"/>
      <c r="AA319" s="38"/>
      <c r="AB319" s="38"/>
    </row>
    <row r="320" spans="1:28" ht="27" customHeight="1">
      <c r="A320" s="241"/>
      <c r="B320" s="551" t="s">
        <v>450</v>
      </c>
      <c r="C320" s="534"/>
      <c r="D320" s="534"/>
      <c r="E320" s="534"/>
      <c r="F320" s="534"/>
      <c r="G320" s="534"/>
      <c r="H320" s="530"/>
      <c r="I320" s="312">
        <f>L247+R247</f>
        <v>5694252</v>
      </c>
      <c r="J320" s="208"/>
      <c r="K320" s="313" t="s">
        <v>434</v>
      </c>
      <c r="L320" s="247">
        <f>I315</f>
        <v>11980000</v>
      </c>
      <c r="M320" s="273"/>
      <c r="N320" s="208"/>
      <c r="O320" s="208"/>
      <c r="P320" s="209"/>
      <c r="Q320" s="3"/>
      <c r="R320" s="210"/>
      <c r="S320" s="3"/>
      <c r="T320" s="208"/>
      <c r="U320" s="208"/>
      <c r="V320" s="296"/>
      <c r="W320" s="224"/>
      <c r="X320" s="3"/>
      <c r="Y320" s="3"/>
      <c r="Z320" s="38"/>
      <c r="AA320" s="38"/>
      <c r="AB320" s="38"/>
    </row>
    <row r="321" spans="1:28" ht="27" customHeight="1">
      <c r="A321" s="241"/>
      <c r="B321" s="549" t="s">
        <v>451</v>
      </c>
      <c r="C321" s="548"/>
      <c r="D321" s="548"/>
      <c r="E321" s="548"/>
      <c r="F321" s="548"/>
      <c r="G321" s="548"/>
      <c r="H321" s="497"/>
      <c r="I321" s="207">
        <f>SUMIF($T$4:$T$246,"x",R4:R246)+SUMIF($T$4:$T$246,"x",$L$4:$L$246)</f>
        <v>4633023</v>
      </c>
      <c r="J321" s="208"/>
      <c r="K321" s="314" t="s">
        <v>452</v>
      </c>
      <c r="L321" s="315">
        <f>SUM(L315:L316)-L317-L320-L318</f>
        <v>122260000</v>
      </c>
      <c r="M321" s="273"/>
      <c r="N321" s="208"/>
      <c r="O321" s="208"/>
      <c r="P321" s="209"/>
      <c r="Q321" s="3"/>
      <c r="R321" s="210"/>
      <c r="S321" s="3"/>
      <c r="T321" s="208"/>
      <c r="U321" s="208"/>
      <c r="V321" s="296"/>
      <c r="W321" s="224"/>
      <c r="X321" s="3"/>
      <c r="Y321" s="3"/>
      <c r="Z321" s="38"/>
      <c r="AA321" s="38"/>
      <c r="AB321" s="38"/>
    </row>
    <row r="322" spans="1:28" ht="27" customHeight="1">
      <c r="A322" s="241"/>
      <c r="B322" s="550" t="s">
        <v>453</v>
      </c>
      <c r="C322" s="534"/>
      <c r="D322" s="534"/>
      <c r="E322" s="534"/>
      <c r="F322" s="534"/>
      <c r="G322" s="534"/>
      <c r="H322" s="530"/>
      <c r="I322" s="311">
        <f>I320-I321</f>
        <v>1061229</v>
      </c>
      <c r="J322" s="208"/>
      <c r="K322" s="208"/>
      <c r="L322" s="208"/>
      <c r="M322" s="208"/>
      <c r="N322" s="208"/>
      <c r="O322" s="208"/>
      <c r="P322" s="209"/>
      <c r="Q322" s="3"/>
      <c r="R322" s="210"/>
      <c r="S322" s="3"/>
      <c r="T322" s="208"/>
      <c r="U322" s="208"/>
      <c r="V322" s="296"/>
      <c r="W322" s="224"/>
      <c r="X322" s="3"/>
      <c r="Y322" s="3"/>
      <c r="Z322" s="38"/>
      <c r="AA322" s="38"/>
      <c r="AB322" s="38"/>
    </row>
    <row r="323" spans="1:28" ht="30" customHeight="1">
      <c r="A323" s="227"/>
      <c r="B323" s="316"/>
      <c r="C323" s="317"/>
      <c r="D323" s="318"/>
      <c r="E323" s="319"/>
      <c r="F323" s="320"/>
      <c r="G323" s="238"/>
      <c r="H323" s="227"/>
      <c r="I323" s="227"/>
      <c r="J323" s="227"/>
      <c r="K323" s="227"/>
      <c r="L323" s="227"/>
      <c r="M323" s="227"/>
      <c r="N323" s="227"/>
      <c r="O323" s="227"/>
      <c r="P323" s="235"/>
      <c r="Q323" s="238"/>
      <c r="R323" s="321"/>
      <c r="S323" s="238"/>
      <c r="T323" s="227"/>
      <c r="U323" s="227"/>
      <c r="V323" s="296"/>
      <c r="W323" s="224"/>
      <c r="X323" s="238"/>
      <c r="Y323" s="3"/>
      <c r="Z323" s="38"/>
      <c r="AA323" s="38"/>
      <c r="AB323" s="38"/>
    </row>
    <row r="324" spans="1:28" ht="24.75" customHeight="1">
      <c r="A324" s="552" t="s">
        <v>454</v>
      </c>
      <c r="B324" s="553"/>
      <c r="C324" s="553"/>
      <c r="D324" s="553"/>
      <c r="E324" s="319"/>
      <c r="F324" s="320"/>
      <c r="G324" s="238"/>
      <c r="H324" s="227"/>
      <c r="I324" s="227"/>
      <c r="J324" s="227"/>
      <c r="K324" s="227"/>
      <c r="L324" s="227"/>
      <c r="M324" s="227"/>
      <c r="N324" s="227"/>
      <c r="O324" s="227"/>
      <c r="P324" s="235"/>
      <c r="Q324" s="238"/>
      <c r="R324" s="321"/>
      <c r="S324" s="238"/>
      <c r="T324" s="227"/>
      <c r="U324" s="227"/>
      <c r="V324" s="296"/>
      <c r="W324" s="224"/>
      <c r="X324" s="238"/>
      <c r="Y324" s="3"/>
      <c r="Z324" s="38"/>
      <c r="AA324" s="38"/>
      <c r="AB324" s="38"/>
    </row>
    <row r="325" spans="1:28" ht="15.75" customHeight="1">
      <c r="A325" s="227"/>
      <c r="B325" s="228"/>
      <c r="C325" s="231"/>
      <c r="D325" s="322"/>
      <c r="E325" s="231"/>
      <c r="F325" s="323"/>
      <c r="G325" s="324"/>
      <c r="H325" s="231"/>
      <c r="I325" s="231"/>
      <c r="J325" s="231"/>
      <c r="K325" s="234"/>
      <c r="L325" s="231"/>
      <c r="M325" s="231"/>
      <c r="N325" s="231"/>
      <c r="O325" s="319"/>
      <c r="P325" s="235"/>
      <c r="Q325" s="325"/>
      <c r="R325" s="319"/>
      <c r="S325" s="325"/>
      <c r="T325" s="319"/>
      <c r="U325" s="319"/>
      <c r="V325" s="296"/>
      <c r="W325" s="296"/>
      <c r="X325" s="325"/>
      <c r="Y325" s="3"/>
      <c r="Z325" s="38"/>
      <c r="AA325" s="38"/>
      <c r="AB325" s="38"/>
    </row>
    <row r="326" spans="1:28" ht="21.75" customHeight="1">
      <c r="A326" s="241"/>
      <c r="B326" s="326" t="s">
        <v>455</v>
      </c>
      <c r="C326" s="327" t="s">
        <v>456</v>
      </c>
      <c r="D326" s="328" t="s">
        <v>457</v>
      </c>
      <c r="E326" s="329" t="s">
        <v>458</v>
      </c>
      <c r="F326" s="330" t="s">
        <v>5</v>
      </c>
      <c r="G326" s="329" t="s">
        <v>459</v>
      </c>
      <c r="H326" s="328" t="s">
        <v>26</v>
      </c>
      <c r="I326" s="331" t="s">
        <v>27</v>
      </c>
      <c r="J326" s="331" t="s">
        <v>460</v>
      </c>
      <c r="K326" s="331" t="s">
        <v>461</v>
      </c>
      <c r="L326" s="332" t="s">
        <v>462</v>
      </c>
      <c r="M326" s="332" t="s">
        <v>9</v>
      </c>
      <c r="N326" s="333" t="s">
        <v>463</v>
      </c>
      <c r="O326" s="334"/>
      <c r="P326" s="335"/>
      <c r="Q326" s="325"/>
      <c r="R326" s="319"/>
      <c r="S326" s="325"/>
      <c r="T326" s="319"/>
      <c r="U326" s="319"/>
      <c r="V326" s="296"/>
      <c r="W326" s="296"/>
      <c r="X326" s="3"/>
      <c r="Y326" s="238"/>
      <c r="Z326" s="267"/>
      <c r="AA326" s="267"/>
      <c r="AB326" s="267"/>
    </row>
    <row r="327" spans="1:28" ht="26.25" customHeight="1">
      <c r="A327" s="241"/>
      <c r="B327" s="336">
        <v>7</v>
      </c>
      <c r="C327" s="337">
        <v>45469</v>
      </c>
      <c r="D327" s="336" t="s">
        <v>28</v>
      </c>
      <c r="E327" s="127" t="s">
        <v>29</v>
      </c>
      <c r="F327" s="127"/>
      <c r="G327" s="84" t="s">
        <v>30</v>
      </c>
      <c r="H327" s="338" t="s">
        <v>31</v>
      </c>
      <c r="I327" s="339">
        <v>1</v>
      </c>
      <c r="J327" s="340">
        <v>599000</v>
      </c>
      <c r="K327" s="341">
        <f t="shared" ref="K327:K331" si="65">J327*I327</f>
        <v>599000</v>
      </c>
      <c r="L327" s="336" t="s">
        <v>464</v>
      </c>
      <c r="M327" s="336"/>
      <c r="N327" s="336" t="s">
        <v>240</v>
      </c>
      <c r="O327" s="334"/>
      <c r="P327" s="335"/>
      <c r="Q327" s="325"/>
      <c r="R327" s="319"/>
      <c r="S327" s="325"/>
      <c r="T327" s="319"/>
      <c r="U327" s="319"/>
      <c r="V327" s="342"/>
      <c r="W327" s="342"/>
      <c r="X327" s="3"/>
      <c r="Y327" s="238"/>
      <c r="Z327" s="267"/>
      <c r="AA327" s="267"/>
      <c r="AB327" s="267"/>
    </row>
    <row r="328" spans="1:28" ht="51" customHeight="1">
      <c r="A328" s="241"/>
      <c r="B328" s="336">
        <v>7</v>
      </c>
      <c r="C328" s="337">
        <v>45474</v>
      </c>
      <c r="D328" s="336">
        <v>1742994090431</v>
      </c>
      <c r="E328" s="127" t="s">
        <v>148</v>
      </c>
      <c r="F328" s="343" t="s">
        <v>149</v>
      </c>
      <c r="G328" s="113" t="s">
        <v>150</v>
      </c>
      <c r="H328" s="344" t="s">
        <v>36</v>
      </c>
      <c r="I328" s="102">
        <v>15</v>
      </c>
      <c r="J328" s="340">
        <v>220000</v>
      </c>
      <c r="K328" s="341">
        <f t="shared" si="65"/>
        <v>3300000</v>
      </c>
      <c r="L328" s="336" t="s">
        <v>464</v>
      </c>
      <c r="M328" s="345">
        <f>106399+21500</f>
        <v>127899</v>
      </c>
      <c r="N328" s="336" t="s">
        <v>240</v>
      </c>
      <c r="O328" s="334"/>
      <c r="P328" s="335"/>
      <c r="Q328" s="325"/>
      <c r="R328" s="319"/>
      <c r="S328" s="325"/>
      <c r="T328" s="319"/>
      <c r="U328" s="319"/>
      <c r="V328" s="342"/>
      <c r="W328" s="342"/>
      <c r="X328" s="3"/>
      <c r="Y328" s="238"/>
      <c r="Z328" s="267"/>
      <c r="AA328" s="267"/>
      <c r="AB328" s="267"/>
    </row>
    <row r="329" spans="1:28" ht="30.75" customHeight="1">
      <c r="A329" s="241"/>
      <c r="B329" s="346">
        <v>7</v>
      </c>
      <c r="C329" s="347">
        <v>45481</v>
      </c>
      <c r="D329" s="346" t="s">
        <v>238</v>
      </c>
      <c r="E329" s="156" t="s">
        <v>29</v>
      </c>
      <c r="F329" s="156"/>
      <c r="G329" s="348" t="s">
        <v>239</v>
      </c>
      <c r="H329" s="346" t="s">
        <v>66</v>
      </c>
      <c r="I329" s="349">
        <v>1</v>
      </c>
      <c r="J329" s="340">
        <v>220000</v>
      </c>
      <c r="K329" s="341">
        <f t="shared" si="65"/>
        <v>220000</v>
      </c>
      <c r="L329" s="336" t="s">
        <v>464</v>
      </c>
      <c r="M329" s="346"/>
      <c r="N329" s="336" t="s">
        <v>240</v>
      </c>
      <c r="O329" s="334"/>
      <c r="P329" s="335"/>
      <c r="Q329" s="325"/>
      <c r="R329" s="319"/>
      <c r="S329" s="325"/>
      <c r="T329" s="319"/>
      <c r="U329" s="319"/>
      <c r="V329" s="342"/>
      <c r="W329" s="342"/>
      <c r="X329" s="3"/>
      <c r="Y329" s="238"/>
      <c r="Z329" s="267"/>
      <c r="AA329" s="267"/>
      <c r="AB329" s="267"/>
    </row>
    <row r="330" spans="1:28" ht="33.75" customHeight="1">
      <c r="A330" s="350"/>
      <c r="B330" s="554">
        <v>7</v>
      </c>
      <c r="C330" s="560">
        <v>45488</v>
      </c>
      <c r="D330" s="542">
        <v>1744459834231</v>
      </c>
      <c r="E330" s="542" t="s">
        <v>305</v>
      </c>
      <c r="F330" s="543" t="s">
        <v>306</v>
      </c>
      <c r="G330" s="555" t="s">
        <v>307</v>
      </c>
      <c r="H330" s="351" t="s">
        <v>45</v>
      </c>
      <c r="I330" s="352">
        <v>3</v>
      </c>
      <c r="J330" s="340">
        <v>80000</v>
      </c>
      <c r="K330" s="266">
        <f t="shared" si="65"/>
        <v>240000</v>
      </c>
      <c r="L330" s="544"/>
      <c r="M330" s="545">
        <f>45001+5000</f>
        <v>50001</v>
      </c>
      <c r="N330" s="546" t="s">
        <v>240</v>
      </c>
      <c r="O330" s="334"/>
      <c r="P330" s="353"/>
      <c r="Q330" s="354"/>
      <c r="R330" s="355"/>
      <c r="S330" s="354"/>
      <c r="T330" s="355"/>
      <c r="U330" s="355"/>
      <c r="V330" s="356"/>
      <c r="W330" s="356"/>
      <c r="X330" s="357"/>
      <c r="Y330" s="354"/>
      <c r="Z330" s="358"/>
      <c r="AA330" s="358"/>
      <c r="AB330" s="358"/>
    </row>
    <row r="331" spans="1:28" ht="33.75" customHeight="1">
      <c r="A331" s="350"/>
      <c r="B331" s="497"/>
      <c r="C331" s="497"/>
      <c r="D331" s="497"/>
      <c r="E331" s="497"/>
      <c r="F331" s="497"/>
      <c r="G331" s="497"/>
      <c r="H331" s="351" t="s">
        <v>126</v>
      </c>
      <c r="I331" s="352">
        <v>3</v>
      </c>
      <c r="J331" s="340">
        <v>220000</v>
      </c>
      <c r="K331" s="266">
        <f t="shared" si="65"/>
        <v>660000</v>
      </c>
      <c r="L331" s="494"/>
      <c r="M331" s="494"/>
      <c r="N331" s="494"/>
      <c r="O331" s="334"/>
      <c r="P331" s="353"/>
      <c r="Q331" s="354"/>
      <c r="R331" s="355"/>
      <c r="S331" s="354"/>
      <c r="T331" s="355"/>
      <c r="U331" s="355"/>
      <c r="V331" s="356"/>
      <c r="W331" s="356"/>
      <c r="X331" s="357"/>
      <c r="Y331" s="354"/>
      <c r="Z331" s="358"/>
      <c r="AA331" s="358"/>
      <c r="AB331" s="358"/>
    </row>
    <row r="332" spans="1:28" ht="30" customHeight="1">
      <c r="A332" s="241"/>
      <c r="B332" s="547" t="s">
        <v>443</v>
      </c>
      <c r="C332" s="548"/>
      <c r="D332" s="548"/>
      <c r="E332" s="548"/>
      <c r="F332" s="548"/>
      <c r="G332" s="548"/>
      <c r="H332" s="548"/>
      <c r="I332" s="548"/>
      <c r="J332" s="497"/>
      <c r="K332" s="359">
        <f>SUM(K327:K331)</f>
        <v>5019000</v>
      </c>
      <c r="L332" s="359">
        <f>SUM(L327:L329)</f>
        <v>0</v>
      </c>
      <c r="M332" s="359">
        <f>SUM(M327:M331)</f>
        <v>177900</v>
      </c>
      <c r="N332" s="360"/>
      <c r="O332" s="361"/>
      <c r="P332" s="335"/>
      <c r="Q332" s="4"/>
      <c r="R332" s="134"/>
      <c r="S332" s="4"/>
      <c r="T332" s="134"/>
      <c r="U332" s="134"/>
      <c r="V332" s="362"/>
      <c r="W332" s="362"/>
      <c r="X332" s="3"/>
      <c r="Y332" s="4"/>
      <c r="Z332" s="38"/>
      <c r="AA332" s="38"/>
      <c r="AB332" s="38"/>
    </row>
    <row r="333" spans="1:28" ht="21.75" customHeight="1">
      <c r="A333" s="319"/>
      <c r="B333" s="319"/>
      <c r="C333" s="319"/>
      <c r="D333" s="319"/>
      <c r="E333" s="363"/>
      <c r="F333" s="364"/>
      <c r="G333" s="363"/>
      <c r="H333" s="319"/>
      <c r="I333" s="319"/>
      <c r="J333" s="319"/>
      <c r="K333" s="227"/>
      <c r="L333" s="319"/>
      <c r="M333" s="319"/>
      <c r="N333" s="319"/>
      <c r="O333" s="319"/>
      <c r="P333" s="365"/>
      <c r="Q333" s="325"/>
      <c r="R333" s="319"/>
      <c r="S333" s="325"/>
      <c r="T333" s="319"/>
      <c r="U333" s="319"/>
      <c r="V333" s="296"/>
      <c r="W333" s="224"/>
      <c r="X333" s="3"/>
      <c r="Y333" s="3"/>
      <c r="Z333" s="3"/>
      <c r="AA333" s="3"/>
      <c r="AB333" s="3"/>
    </row>
    <row r="334" spans="1:28" ht="27" customHeight="1">
      <c r="A334" s="319"/>
      <c r="B334" s="561" t="s">
        <v>465</v>
      </c>
      <c r="C334" s="553"/>
      <c r="D334" s="553"/>
      <c r="E334" s="366"/>
      <c r="F334" s="366"/>
      <c r="G334" s="366"/>
      <c r="H334" s="366"/>
      <c r="I334" s="319"/>
      <c r="J334" s="319"/>
      <c r="K334" s="227"/>
      <c r="L334" s="319"/>
      <c r="M334" s="319"/>
      <c r="N334" s="319"/>
      <c r="O334" s="319"/>
      <c r="P334" s="365"/>
      <c r="Q334" s="325"/>
      <c r="R334" s="319"/>
      <c r="S334" s="325"/>
      <c r="T334" s="319"/>
      <c r="U334" s="319"/>
      <c r="V334" s="296"/>
      <c r="W334" s="224"/>
      <c r="X334" s="3"/>
      <c r="Y334" s="3"/>
      <c r="Z334" s="3"/>
      <c r="AA334" s="3"/>
      <c r="AB334" s="3"/>
    </row>
    <row r="335" spans="1:28" ht="15.75" customHeight="1">
      <c r="A335" s="319"/>
      <c r="B335" s="367"/>
      <c r="C335" s="368"/>
      <c r="D335" s="369"/>
      <c r="E335" s="369"/>
      <c r="F335" s="369"/>
      <c r="G335" s="369"/>
      <c r="H335" s="369"/>
      <c r="I335" s="319"/>
      <c r="J335" s="319"/>
      <c r="K335" s="227"/>
      <c r="L335" s="319"/>
      <c r="M335" s="319"/>
      <c r="N335" s="319"/>
      <c r="O335" s="319"/>
      <c r="P335" s="235"/>
      <c r="Q335" s="325"/>
      <c r="R335" s="321"/>
      <c r="S335" s="325"/>
      <c r="T335" s="319"/>
      <c r="U335" s="319"/>
      <c r="V335" s="296"/>
      <c r="W335" s="224"/>
      <c r="X335" s="3"/>
      <c r="Y335" s="3"/>
      <c r="Z335" s="3"/>
      <c r="AA335" s="3"/>
      <c r="AB335" s="3"/>
    </row>
    <row r="336" spans="1:28" ht="27" customHeight="1">
      <c r="A336" s="319"/>
      <c r="B336" s="370" t="s">
        <v>455</v>
      </c>
      <c r="C336" s="371" t="s">
        <v>456</v>
      </c>
      <c r="D336" s="372" t="s">
        <v>457</v>
      </c>
      <c r="E336" s="372" t="s">
        <v>458</v>
      </c>
      <c r="F336" s="372" t="s">
        <v>459</v>
      </c>
      <c r="G336" s="372" t="s">
        <v>5</v>
      </c>
      <c r="H336" s="372" t="s">
        <v>10</v>
      </c>
      <c r="I336" s="373" t="s">
        <v>27</v>
      </c>
      <c r="J336" s="319"/>
      <c r="K336" s="227"/>
      <c r="L336" s="319"/>
      <c r="M336" s="319"/>
      <c r="N336" s="319"/>
      <c r="O336" s="319"/>
      <c r="P336" s="235"/>
      <c r="Q336" s="325"/>
      <c r="R336" s="321"/>
      <c r="S336" s="325"/>
      <c r="T336" s="319"/>
      <c r="U336" s="319"/>
      <c r="V336" s="296"/>
      <c r="W336" s="224"/>
      <c r="X336" s="325"/>
      <c r="Y336" s="3"/>
      <c r="Z336" s="3"/>
      <c r="AA336" s="3"/>
      <c r="AB336" s="3"/>
    </row>
    <row r="337" spans="1:28" ht="34.5" customHeight="1">
      <c r="A337" s="374"/>
      <c r="B337" s="90">
        <v>7</v>
      </c>
      <c r="C337" s="375">
        <v>45474</v>
      </c>
      <c r="D337" s="376">
        <v>1725614371537</v>
      </c>
      <c r="E337" s="376" t="s">
        <v>143</v>
      </c>
      <c r="F337" s="377" t="s">
        <v>145</v>
      </c>
      <c r="G337" s="378" t="s">
        <v>144</v>
      </c>
      <c r="H337" s="379" t="s">
        <v>466</v>
      </c>
      <c r="I337" s="379">
        <v>2</v>
      </c>
      <c r="J337" s="374"/>
      <c r="K337" s="380"/>
      <c r="L337" s="374"/>
      <c r="M337" s="374"/>
      <c r="N337" s="374"/>
      <c r="O337" s="374"/>
      <c r="P337" s="381"/>
      <c r="Q337" s="382"/>
      <c r="R337" s="383"/>
      <c r="S337" s="382"/>
      <c r="T337" s="374"/>
      <c r="U337" s="374"/>
      <c r="V337" s="384"/>
      <c r="W337" s="385"/>
      <c r="X337" s="382"/>
      <c r="Y337" s="386"/>
      <c r="Z337" s="386"/>
      <c r="AA337" s="386"/>
      <c r="AB337" s="386"/>
    </row>
    <row r="338" spans="1:28" ht="34.5" customHeight="1">
      <c r="A338" s="374"/>
      <c r="B338" s="90">
        <v>7</v>
      </c>
      <c r="C338" s="387">
        <v>45476</v>
      </c>
      <c r="D338" s="127">
        <v>1742763061457</v>
      </c>
      <c r="E338" s="90" t="s">
        <v>182</v>
      </c>
      <c r="F338" s="141" t="s">
        <v>184</v>
      </c>
      <c r="G338" s="388" t="s">
        <v>183</v>
      </c>
      <c r="H338" s="379" t="s">
        <v>466</v>
      </c>
      <c r="I338" s="90">
        <v>1</v>
      </c>
      <c r="J338" s="374"/>
      <c r="K338" s="380"/>
      <c r="L338" s="374"/>
      <c r="M338" s="374"/>
      <c r="N338" s="374"/>
      <c r="O338" s="374"/>
      <c r="P338" s="381"/>
      <c r="Q338" s="382"/>
      <c r="R338" s="383"/>
      <c r="S338" s="382"/>
      <c r="T338" s="374"/>
      <c r="U338" s="374"/>
      <c r="V338" s="384"/>
      <c r="W338" s="385"/>
      <c r="X338" s="382"/>
      <c r="Y338" s="386"/>
      <c r="Z338" s="386"/>
      <c r="AA338" s="386"/>
      <c r="AB338" s="386"/>
    </row>
    <row r="339" spans="1:28" ht="34.5" customHeight="1">
      <c r="A339" s="374"/>
      <c r="B339" s="389"/>
      <c r="C339" s="390"/>
      <c r="D339" s="130"/>
      <c r="E339" s="90"/>
      <c r="F339" s="141"/>
      <c r="G339" s="141"/>
      <c r="H339" s="90"/>
      <c r="I339" s="90"/>
      <c r="J339" s="374"/>
      <c r="K339" s="380"/>
      <c r="L339" s="374"/>
      <c r="M339" s="374"/>
      <c r="N339" s="374"/>
      <c r="O339" s="374"/>
      <c r="P339" s="381"/>
      <c r="Q339" s="382"/>
      <c r="R339" s="383"/>
      <c r="S339" s="382"/>
      <c r="T339" s="374"/>
      <c r="U339" s="374"/>
      <c r="V339" s="384"/>
      <c r="W339" s="385"/>
      <c r="X339" s="382"/>
      <c r="Y339" s="382"/>
      <c r="Z339" s="391"/>
      <c r="AA339" s="391"/>
      <c r="AB339" s="391"/>
    </row>
    <row r="340" spans="1:28" ht="34.5" customHeight="1">
      <c r="A340" s="374"/>
      <c r="B340" s="389"/>
      <c r="C340" s="390"/>
      <c r="D340" s="130"/>
      <c r="E340" s="90"/>
      <c r="F340" s="78"/>
      <c r="G340" s="141"/>
      <c r="H340" s="90"/>
      <c r="I340" s="90"/>
      <c r="J340" s="374"/>
      <c r="K340" s="380"/>
      <c r="L340" s="374"/>
      <c r="M340" s="374"/>
      <c r="N340" s="374"/>
      <c r="O340" s="374"/>
      <c r="P340" s="381"/>
      <c r="Q340" s="382"/>
      <c r="R340" s="383"/>
      <c r="S340" s="382"/>
      <c r="T340" s="374"/>
      <c r="U340" s="374"/>
      <c r="V340" s="384"/>
      <c r="W340" s="385"/>
      <c r="X340" s="382"/>
      <c r="Y340" s="382"/>
      <c r="Z340" s="391"/>
      <c r="AA340" s="391"/>
      <c r="AB340" s="391"/>
    </row>
    <row r="341" spans="1:28" ht="15.75" customHeight="1">
      <c r="A341" s="319"/>
      <c r="B341" s="316"/>
      <c r="C341" s="392"/>
      <c r="D341" s="393"/>
      <c r="E341" s="319"/>
      <c r="F341" s="394"/>
      <c r="G341" s="325"/>
      <c r="H341" s="319"/>
      <c r="I341" s="319"/>
      <c r="J341" s="319"/>
      <c r="K341" s="227"/>
      <c r="L341" s="319"/>
      <c r="M341" s="319"/>
      <c r="N341" s="319"/>
      <c r="O341" s="319"/>
      <c r="P341" s="235"/>
      <c r="Q341" s="325"/>
      <c r="R341" s="321"/>
      <c r="S341" s="325"/>
      <c r="T341" s="319"/>
      <c r="U341" s="319"/>
      <c r="V341" s="296"/>
      <c r="W341" s="224"/>
      <c r="X341" s="325"/>
      <c r="Y341" s="325"/>
      <c r="Z341" s="267"/>
      <c r="AA341" s="267"/>
      <c r="AB341" s="267"/>
    </row>
    <row r="342" spans="1:28" ht="15.75" customHeight="1">
      <c r="A342" s="216"/>
      <c r="B342" s="217"/>
      <c r="C342" s="395"/>
      <c r="D342" s="218"/>
      <c r="E342" s="216"/>
      <c r="F342" s="219"/>
      <c r="G342" s="220"/>
      <c r="H342" s="216"/>
      <c r="I342" s="216"/>
      <c r="J342" s="216"/>
      <c r="K342" s="221"/>
      <c r="L342" s="216"/>
      <c r="M342" s="216"/>
      <c r="N342" s="216"/>
      <c r="O342" s="216"/>
      <c r="P342" s="222"/>
      <c r="Q342" s="220"/>
      <c r="R342" s="223"/>
      <c r="S342" s="220"/>
      <c r="T342" s="216"/>
      <c r="U342" s="216"/>
      <c r="V342" s="296"/>
      <c r="W342" s="224"/>
      <c r="X342" s="220"/>
      <c r="Y342" s="325"/>
      <c r="Z342" s="267"/>
      <c r="AA342" s="267"/>
      <c r="AB342" s="267"/>
    </row>
    <row r="343" spans="1:28" ht="27" customHeight="1">
      <c r="A343" s="216"/>
      <c r="B343" s="561" t="s">
        <v>467</v>
      </c>
      <c r="C343" s="553"/>
      <c r="D343" s="553"/>
      <c r="E343" s="366"/>
      <c r="F343" s="366"/>
      <c r="G343" s="366"/>
      <c r="H343" s="366"/>
      <c r="I343" s="319"/>
      <c r="J343" s="216"/>
      <c r="K343" s="221"/>
      <c r="L343" s="216"/>
      <c r="M343" s="216"/>
      <c r="N343" s="216"/>
      <c r="O343" s="216"/>
      <c r="R343" s="223"/>
      <c r="T343" s="294"/>
      <c r="U343" s="216"/>
      <c r="V343" s="296"/>
      <c r="W343" s="224"/>
      <c r="Y343" s="325"/>
      <c r="Z343" s="267"/>
      <c r="AA343" s="267"/>
      <c r="AB343" s="267"/>
    </row>
    <row r="344" spans="1:28" ht="15.75" customHeight="1">
      <c r="A344" s="216"/>
      <c r="B344" s="367"/>
      <c r="C344" s="368"/>
      <c r="D344" s="369"/>
      <c r="E344" s="369"/>
      <c r="F344" s="369"/>
      <c r="G344" s="369"/>
      <c r="H344" s="369"/>
      <c r="I344" s="319"/>
      <c r="J344" s="216"/>
      <c r="K344" s="221"/>
      <c r="L344" s="216"/>
      <c r="M344" s="216"/>
      <c r="N344" s="216"/>
      <c r="O344" s="216"/>
      <c r="R344" s="223"/>
      <c r="T344" s="294"/>
      <c r="U344" s="216"/>
      <c r="V344" s="296"/>
      <c r="W344" s="224"/>
      <c r="Y344" s="325"/>
      <c r="Z344" s="267"/>
      <c r="AA344" s="267"/>
      <c r="AB344" s="267"/>
    </row>
    <row r="345" spans="1:28" ht="25.5" customHeight="1">
      <c r="A345" s="216"/>
      <c r="B345" s="370" t="s">
        <v>455</v>
      </c>
      <c r="C345" s="371" t="s">
        <v>456</v>
      </c>
      <c r="D345" s="372" t="s">
        <v>457</v>
      </c>
      <c r="E345" s="372" t="s">
        <v>458</v>
      </c>
      <c r="F345" s="372" t="s">
        <v>459</v>
      </c>
      <c r="G345" s="372" t="s">
        <v>5</v>
      </c>
      <c r="H345" s="372" t="s">
        <v>468</v>
      </c>
      <c r="I345" s="373" t="s">
        <v>27</v>
      </c>
      <c r="J345" s="216"/>
      <c r="K345" s="221"/>
      <c r="L345" s="216"/>
      <c r="M345" s="216"/>
      <c r="N345" s="216"/>
      <c r="O345" s="216"/>
      <c r="R345" s="223"/>
      <c r="T345" s="294"/>
      <c r="U345" s="216"/>
      <c r="V345" s="296"/>
      <c r="W345" s="224"/>
      <c r="Y345" s="220"/>
      <c r="Z345" s="254"/>
      <c r="AA345" s="254"/>
      <c r="AB345" s="254"/>
    </row>
    <row r="346" spans="1:28" ht="25.5" customHeight="1">
      <c r="A346" s="216"/>
      <c r="B346" s="558">
        <v>7</v>
      </c>
      <c r="C346" s="559">
        <v>45476</v>
      </c>
      <c r="D346" s="511">
        <v>1742930885405</v>
      </c>
      <c r="E346" s="556" t="s">
        <v>189</v>
      </c>
      <c r="F346" s="557" t="s">
        <v>191</v>
      </c>
      <c r="G346" s="526" t="s">
        <v>190</v>
      </c>
      <c r="H346" s="379" t="s">
        <v>36</v>
      </c>
      <c r="I346" s="379">
        <v>1</v>
      </c>
      <c r="J346" s="216"/>
      <c r="K346" s="221"/>
      <c r="L346" s="216"/>
      <c r="M346" s="216"/>
      <c r="N346" s="216"/>
      <c r="O346" s="216"/>
      <c r="R346" s="223"/>
      <c r="T346" s="294"/>
      <c r="U346" s="216"/>
      <c r="V346" s="296"/>
      <c r="W346" s="224"/>
    </row>
    <row r="347" spans="1:28" ht="25.5" customHeight="1">
      <c r="A347" s="216"/>
      <c r="B347" s="493"/>
      <c r="C347" s="493"/>
      <c r="D347" s="493"/>
      <c r="E347" s="493"/>
      <c r="F347" s="493"/>
      <c r="G347" s="493"/>
      <c r="H347" s="379" t="s">
        <v>66</v>
      </c>
      <c r="I347" s="90">
        <v>1</v>
      </c>
      <c r="J347" s="216"/>
      <c r="K347" s="221"/>
      <c r="L347" s="216"/>
      <c r="M347" s="216"/>
      <c r="N347" s="216"/>
      <c r="O347" s="216"/>
      <c r="R347" s="223"/>
      <c r="T347" s="294"/>
      <c r="U347" s="216"/>
      <c r="V347" s="296"/>
      <c r="W347" s="224"/>
    </row>
    <row r="348" spans="1:28" ht="25.5" customHeight="1">
      <c r="A348" s="216"/>
      <c r="B348" s="494"/>
      <c r="C348" s="494"/>
      <c r="D348" s="494"/>
      <c r="E348" s="494"/>
      <c r="F348" s="494"/>
      <c r="G348" s="494"/>
      <c r="H348" s="90" t="s">
        <v>82</v>
      </c>
      <c r="I348" s="90">
        <v>1</v>
      </c>
      <c r="J348" s="216"/>
      <c r="K348" s="221"/>
      <c r="L348" s="216"/>
      <c r="M348" s="216"/>
      <c r="N348" s="216"/>
      <c r="O348" s="216"/>
      <c r="R348" s="223"/>
      <c r="T348" s="294"/>
      <c r="U348" s="216"/>
      <c r="V348" s="296"/>
      <c r="W348" s="224"/>
    </row>
    <row r="349" spans="1:28" ht="25.5" customHeight="1">
      <c r="A349" s="216"/>
      <c r="B349" s="558">
        <v>7</v>
      </c>
      <c r="C349" s="559">
        <v>45489</v>
      </c>
      <c r="D349" s="511">
        <v>1744144482804</v>
      </c>
      <c r="E349" s="556" t="s">
        <v>189</v>
      </c>
      <c r="F349" s="557" t="s">
        <v>191</v>
      </c>
      <c r="G349" s="526" t="s">
        <v>190</v>
      </c>
      <c r="H349" s="379" t="s">
        <v>36</v>
      </c>
      <c r="I349" s="379">
        <v>1</v>
      </c>
      <c r="J349" s="216"/>
      <c r="K349" s="221"/>
      <c r="L349" s="216"/>
      <c r="M349" s="216"/>
      <c r="N349" s="216"/>
      <c r="O349" s="216"/>
      <c r="R349" s="223"/>
      <c r="T349" s="294"/>
      <c r="U349" s="216"/>
      <c r="V349" s="296"/>
      <c r="W349" s="224"/>
    </row>
    <row r="350" spans="1:28" ht="25.5" customHeight="1">
      <c r="A350" s="216"/>
      <c r="B350" s="493"/>
      <c r="C350" s="493"/>
      <c r="D350" s="493"/>
      <c r="E350" s="493"/>
      <c r="F350" s="493"/>
      <c r="G350" s="493"/>
      <c r="H350" s="379" t="s">
        <v>66</v>
      </c>
      <c r="I350" s="90">
        <v>3</v>
      </c>
      <c r="J350" s="216"/>
      <c r="K350" s="221"/>
      <c r="L350" s="216"/>
      <c r="M350" s="216"/>
      <c r="N350" s="216"/>
      <c r="O350" s="216"/>
      <c r="R350" s="223"/>
      <c r="T350" s="294"/>
      <c r="U350" s="216"/>
      <c r="V350" s="296"/>
      <c r="W350" s="224"/>
    </row>
    <row r="351" spans="1:28" ht="25.5" customHeight="1">
      <c r="A351" s="216"/>
      <c r="B351" s="494"/>
      <c r="C351" s="494"/>
      <c r="D351" s="494"/>
      <c r="E351" s="494"/>
      <c r="F351" s="494"/>
      <c r="G351" s="494"/>
      <c r="H351" s="379" t="s">
        <v>130</v>
      </c>
      <c r="I351" s="90">
        <v>2</v>
      </c>
      <c r="J351" s="216"/>
      <c r="K351" s="221"/>
      <c r="L351" s="216"/>
      <c r="M351" s="216"/>
      <c r="N351" s="216"/>
      <c r="O351" s="216"/>
      <c r="R351" s="223"/>
      <c r="T351" s="294"/>
      <c r="U351" s="216"/>
      <c r="V351" s="296"/>
      <c r="W351" s="224"/>
    </row>
    <row r="352" spans="1:28" ht="15.75" customHeight="1">
      <c r="A352" s="216"/>
      <c r="B352" s="217"/>
      <c r="C352" s="216"/>
      <c r="D352" s="218"/>
      <c r="E352" s="216"/>
      <c r="F352" s="219"/>
      <c r="H352" s="216"/>
      <c r="I352" s="216"/>
      <c r="J352" s="216"/>
      <c r="K352" s="221"/>
      <c r="L352" s="216"/>
      <c r="M352" s="216"/>
      <c r="N352" s="216"/>
      <c r="O352" s="216"/>
      <c r="R352" s="223"/>
      <c r="T352" s="294"/>
      <c r="U352" s="216"/>
      <c r="V352" s="296"/>
      <c r="W352" s="224"/>
    </row>
    <row r="353" spans="1:23" ht="15.75" customHeight="1">
      <c r="A353" s="216"/>
      <c r="B353" s="217"/>
      <c r="C353" s="216"/>
      <c r="D353" s="218"/>
      <c r="E353" s="216"/>
      <c r="F353" s="219"/>
      <c r="H353" s="216"/>
      <c r="I353" s="216"/>
      <c r="J353" s="216"/>
      <c r="K353" s="221"/>
      <c r="L353" s="216"/>
      <c r="M353" s="216"/>
      <c r="N353" s="216"/>
      <c r="O353" s="216"/>
      <c r="R353" s="223"/>
      <c r="T353" s="294"/>
      <c r="U353" s="216"/>
      <c r="V353" s="296"/>
      <c r="W353" s="224"/>
    </row>
    <row r="354" spans="1:23" ht="15.75" customHeight="1">
      <c r="A354" s="216"/>
      <c r="B354" s="217"/>
      <c r="C354" s="216"/>
      <c r="D354" s="218"/>
      <c r="E354" s="216"/>
      <c r="F354" s="219"/>
      <c r="H354" s="216"/>
      <c r="I354" s="216"/>
      <c r="J354" s="216"/>
      <c r="K354" s="221"/>
      <c r="L354" s="216"/>
      <c r="M354" s="216"/>
      <c r="N354" s="216"/>
      <c r="O354" s="216"/>
      <c r="R354" s="223"/>
      <c r="T354" s="294"/>
      <c r="U354" s="216"/>
      <c r="V354" s="296"/>
      <c r="W354" s="224"/>
    </row>
    <row r="355" spans="1:23" ht="15.75" customHeight="1">
      <c r="A355" s="216"/>
      <c r="B355" s="217"/>
      <c r="C355" s="216"/>
      <c r="D355" s="218"/>
      <c r="E355" s="216"/>
      <c r="F355" s="219"/>
      <c r="H355" s="216"/>
      <c r="I355" s="216"/>
      <c r="J355" s="216"/>
      <c r="K355" s="221"/>
      <c r="L355" s="216"/>
      <c r="M355" s="216"/>
      <c r="N355" s="216"/>
      <c r="O355" s="216"/>
      <c r="R355" s="223"/>
      <c r="T355" s="294"/>
      <c r="U355" s="216"/>
      <c r="V355" s="296"/>
      <c r="W355" s="224"/>
    </row>
    <row r="356" spans="1:23" ht="15.75" customHeight="1">
      <c r="A356" s="216"/>
      <c r="B356" s="217"/>
      <c r="C356" s="216"/>
      <c r="D356" s="218"/>
      <c r="E356" s="216"/>
      <c r="F356" s="219"/>
      <c r="H356" s="216"/>
      <c r="I356" s="216"/>
      <c r="J356" s="216"/>
      <c r="K356" s="221"/>
      <c r="L356" s="216"/>
      <c r="M356" s="216"/>
      <c r="N356" s="216"/>
      <c r="O356" s="216"/>
      <c r="R356" s="223"/>
      <c r="T356" s="294"/>
      <c r="U356" s="216"/>
      <c r="V356" s="296"/>
      <c r="W356" s="224"/>
    </row>
    <row r="357" spans="1:23" ht="15.75" customHeight="1">
      <c r="A357" s="216"/>
      <c r="B357" s="217"/>
      <c r="C357" s="216"/>
      <c r="D357" s="218"/>
      <c r="E357" s="216"/>
      <c r="F357" s="219"/>
      <c r="H357" s="216"/>
      <c r="I357" s="216"/>
      <c r="J357" s="216"/>
      <c r="K357" s="221"/>
      <c r="L357" s="216"/>
      <c r="M357" s="216"/>
      <c r="N357" s="216"/>
      <c r="O357" s="216"/>
      <c r="R357" s="223"/>
      <c r="T357" s="294"/>
      <c r="U357" s="216"/>
      <c r="V357" s="296"/>
      <c r="W357" s="224"/>
    </row>
    <row r="358" spans="1:23" ht="15.75" customHeight="1">
      <c r="A358" s="216"/>
      <c r="B358" s="217"/>
      <c r="C358" s="216"/>
      <c r="D358" s="218"/>
      <c r="E358" s="216"/>
      <c r="F358" s="219"/>
      <c r="H358" s="216"/>
      <c r="I358" s="216"/>
      <c r="J358" s="216"/>
      <c r="K358" s="221"/>
      <c r="L358" s="216"/>
      <c r="M358" s="216"/>
      <c r="N358" s="216"/>
      <c r="O358" s="216"/>
      <c r="R358" s="223"/>
      <c r="T358" s="294"/>
      <c r="U358" s="216"/>
      <c r="V358" s="296"/>
      <c r="W358" s="224"/>
    </row>
    <row r="359" spans="1:23" ht="15.75" customHeight="1">
      <c r="A359" s="216"/>
      <c r="B359" s="217"/>
      <c r="C359" s="216"/>
      <c r="D359" s="218"/>
      <c r="E359" s="216"/>
      <c r="F359" s="219"/>
      <c r="H359" s="216"/>
      <c r="I359" s="216"/>
      <c r="J359" s="216"/>
      <c r="K359" s="221"/>
      <c r="L359" s="216"/>
      <c r="M359" s="216"/>
      <c r="N359" s="216"/>
      <c r="O359" s="216"/>
      <c r="R359" s="223"/>
      <c r="T359" s="294"/>
      <c r="U359" s="216"/>
      <c r="V359" s="296"/>
      <c r="W359" s="224"/>
    </row>
    <row r="360" spans="1:23" ht="15.75" customHeight="1">
      <c r="A360" s="216"/>
      <c r="B360" s="217"/>
      <c r="C360" s="216"/>
      <c r="D360" s="218"/>
      <c r="E360" s="216"/>
      <c r="F360" s="219"/>
      <c r="H360" s="216"/>
      <c r="I360" s="216"/>
      <c r="J360" s="216"/>
      <c r="K360" s="221"/>
      <c r="L360" s="216"/>
      <c r="M360" s="216"/>
      <c r="N360" s="216"/>
      <c r="O360" s="216"/>
      <c r="R360" s="223"/>
      <c r="T360" s="294"/>
      <c r="U360" s="216"/>
      <c r="V360" s="296"/>
      <c r="W360" s="224"/>
    </row>
    <row r="361" spans="1:23" ht="15.75" customHeight="1">
      <c r="A361" s="216"/>
      <c r="B361" s="217"/>
      <c r="C361" s="216"/>
      <c r="D361" s="218"/>
      <c r="E361" s="216"/>
      <c r="F361" s="219"/>
      <c r="H361" s="216"/>
      <c r="I361" s="216"/>
      <c r="J361" s="216"/>
      <c r="K361" s="221"/>
      <c r="L361" s="216"/>
      <c r="M361" s="216"/>
      <c r="N361" s="216"/>
      <c r="O361" s="216"/>
      <c r="R361" s="223"/>
      <c r="T361" s="294"/>
      <c r="U361" s="216"/>
      <c r="V361" s="296"/>
      <c r="W361" s="224"/>
    </row>
    <row r="362" spans="1:23" ht="15.75" customHeight="1">
      <c r="A362" s="216"/>
      <c r="B362" s="217"/>
      <c r="C362" s="216"/>
      <c r="D362" s="218"/>
      <c r="E362" s="216"/>
      <c r="F362" s="219"/>
      <c r="H362" s="216"/>
      <c r="I362" s="216"/>
      <c r="J362" s="216"/>
      <c r="K362" s="221"/>
      <c r="L362" s="216"/>
      <c r="M362" s="216"/>
      <c r="N362" s="216"/>
      <c r="O362" s="216"/>
      <c r="R362" s="223"/>
      <c r="T362" s="294"/>
      <c r="U362" s="216"/>
      <c r="V362" s="296"/>
      <c r="W362" s="224"/>
    </row>
    <row r="363" spans="1:23" ht="15.75" customHeight="1">
      <c r="A363" s="216"/>
      <c r="B363" s="217"/>
      <c r="C363" s="216"/>
      <c r="D363" s="218"/>
      <c r="E363" s="216"/>
      <c r="F363" s="219"/>
      <c r="H363" s="216"/>
      <c r="I363" s="216"/>
      <c r="J363" s="216"/>
      <c r="K363" s="221"/>
      <c r="L363" s="216"/>
      <c r="M363" s="216"/>
      <c r="N363" s="216"/>
      <c r="O363" s="216"/>
      <c r="R363" s="223"/>
      <c r="T363" s="294"/>
      <c r="U363" s="216"/>
      <c r="V363" s="296"/>
      <c r="W363" s="224"/>
    </row>
    <row r="364" spans="1:23" ht="15.75" customHeight="1">
      <c r="A364" s="216"/>
      <c r="B364" s="217"/>
      <c r="C364" s="216"/>
      <c r="D364" s="218"/>
      <c r="E364" s="216"/>
      <c r="F364" s="219"/>
      <c r="H364" s="216"/>
      <c r="I364" s="216"/>
      <c r="J364" s="216"/>
      <c r="K364" s="221"/>
      <c r="L364" s="216"/>
      <c r="M364" s="216"/>
      <c r="N364" s="216"/>
      <c r="O364" s="216"/>
      <c r="R364" s="223"/>
      <c r="T364" s="294"/>
      <c r="U364" s="216"/>
      <c r="V364" s="296"/>
      <c r="W364" s="224"/>
    </row>
    <row r="365" spans="1:23" ht="15.75" customHeight="1">
      <c r="A365" s="216"/>
      <c r="B365" s="217"/>
      <c r="C365" s="216"/>
      <c r="D365" s="218"/>
      <c r="E365" s="216"/>
      <c r="F365" s="219"/>
      <c r="H365" s="216"/>
      <c r="I365" s="216"/>
      <c r="J365" s="216"/>
      <c r="K365" s="221"/>
      <c r="L365" s="216"/>
      <c r="M365" s="216"/>
      <c r="N365" s="216"/>
      <c r="O365" s="216"/>
      <c r="R365" s="223"/>
      <c r="T365" s="294"/>
      <c r="U365" s="216"/>
      <c r="V365" s="396"/>
      <c r="W365" s="396"/>
    </row>
    <row r="366" spans="1:23" ht="15.75" customHeight="1">
      <c r="A366" s="216"/>
      <c r="B366" s="217"/>
      <c r="C366" s="216"/>
      <c r="D366" s="218"/>
      <c r="E366" s="216"/>
      <c r="F366" s="219"/>
      <c r="H366" s="216"/>
      <c r="I366" s="216"/>
      <c r="J366" s="216"/>
      <c r="K366" s="221"/>
      <c r="L366" s="216"/>
      <c r="M366" s="216"/>
      <c r="N366" s="216"/>
      <c r="O366" s="216"/>
      <c r="R366" s="223"/>
      <c r="T366" s="294"/>
      <c r="U366" s="216"/>
      <c r="V366" s="396"/>
      <c r="W366" s="396"/>
    </row>
    <row r="367" spans="1:23" ht="15.75" customHeight="1">
      <c r="A367" s="216"/>
      <c r="B367" s="217"/>
      <c r="C367" s="216"/>
      <c r="D367" s="218"/>
      <c r="E367" s="216"/>
      <c r="F367" s="219"/>
      <c r="H367" s="216"/>
      <c r="I367" s="216"/>
      <c r="J367" s="216"/>
      <c r="K367" s="221"/>
      <c r="L367" s="216"/>
      <c r="M367" s="216"/>
      <c r="N367" s="216"/>
      <c r="O367" s="216"/>
      <c r="R367" s="223"/>
      <c r="T367" s="294"/>
      <c r="U367" s="216"/>
      <c r="V367" s="396"/>
      <c r="W367" s="396"/>
    </row>
    <row r="368" spans="1:23" ht="15.75" customHeight="1">
      <c r="A368" s="216"/>
      <c r="B368" s="217"/>
      <c r="C368" s="216"/>
      <c r="D368" s="218"/>
      <c r="E368" s="216"/>
      <c r="F368" s="219"/>
      <c r="H368" s="216"/>
      <c r="I368" s="216"/>
      <c r="J368" s="216"/>
      <c r="K368" s="221"/>
      <c r="L368" s="216"/>
      <c r="M368" s="216"/>
      <c r="N368" s="216"/>
      <c r="O368" s="216"/>
      <c r="R368" s="223"/>
      <c r="T368" s="294"/>
      <c r="U368" s="216"/>
      <c r="V368" s="396"/>
      <c r="W368" s="396"/>
    </row>
    <row r="369" spans="1:23" ht="15.75" customHeight="1">
      <c r="A369" s="216"/>
      <c r="B369" s="217"/>
      <c r="C369" s="216"/>
      <c r="D369" s="218"/>
      <c r="E369" s="216"/>
      <c r="F369" s="219"/>
      <c r="H369" s="216"/>
      <c r="I369" s="216"/>
      <c r="J369" s="216"/>
      <c r="K369" s="221"/>
      <c r="L369" s="216"/>
      <c r="M369" s="216"/>
      <c r="N369" s="216"/>
      <c r="O369" s="216"/>
      <c r="R369" s="223"/>
      <c r="T369" s="294"/>
      <c r="U369" s="216"/>
      <c r="V369" s="396"/>
      <c r="W369" s="396"/>
    </row>
    <row r="370" spans="1:23" ht="15.75" customHeight="1">
      <c r="A370" s="216"/>
      <c r="B370" s="217"/>
      <c r="C370" s="216"/>
      <c r="D370" s="218"/>
      <c r="E370" s="216"/>
      <c r="F370" s="219"/>
      <c r="H370" s="216"/>
      <c r="I370" s="216"/>
      <c r="J370" s="216"/>
      <c r="K370" s="221"/>
      <c r="L370" s="216"/>
      <c r="M370" s="216"/>
      <c r="N370" s="216"/>
      <c r="O370" s="216"/>
      <c r="R370" s="223"/>
      <c r="T370" s="294"/>
      <c r="U370" s="216"/>
      <c r="V370" s="396"/>
      <c r="W370" s="396"/>
    </row>
    <row r="371" spans="1:23" ht="15.75" customHeight="1">
      <c r="A371" s="216"/>
      <c r="B371" s="217"/>
      <c r="C371" s="216"/>
      <c r="D371" s="218"/>
      <c r="E371" s="216"/>
      <c r="F371" s="219"/>
      <c r="H371" s="216"/>
      <c r="I371" s="216"/>
      <c r="J371" s="216"/>
      <c r="K371" s="221"/>
      <c r="L371" s="216"/>
      <c r="M371" s="216"/>
      <c r="N371" s="216"/>
      <c r="O371" s="216"/>
      <c r="R371" s="223"/>
      <c r="T371" s="294"/>
      <c r="U371" s="216"/>
      <c r="V371" s="396"/>
      <c r="W371" s="396"/>
    </row>
    <row r="372" spans="1:23" ht="15.75" customHeight="1">
      <c r="A372" s="216"/>
      <c r="B372" s="217"/>
      <c r="C372" s="216"/>
      <c r="D372" s="218"/>
      <c r="E372" s="216"/>
      <c r="F372" s="219"/>
      <c r="H372" s="216"/>
      <c r="I372" s="216"/>
      <c r="J372" s="216"/>
      <c r="K372" s="221"/>
      <c r="L372" s="216"/>
      <c r="M372" s="216"/>
      <c r="N372" s="216"/>
      <c r="O372" s="216"/>
      <c r="R372" s="223"/>
      <c r="T372" s="294"/>
      <c r="U372" s="216"/>
      <c r="V372" s="396"/>
      <c r="W372" s="396"/>
    </row>
    <row r="373" spans="1:23" ht="15.75" customHeight="1">
      <c r="A373" s="216"/>
      <c r="B373" s="217"/>
      <c r="C373" s="216"/>
      <c r="D373" s="218"/>
      <c r="E373" s="216"/>
      <c r="F373" s="219"/>
      <c r="H373" s="216"/>
      <c r="I373" s="216"/>
      <c r="J373" s="216"/>
      <c r="K373" s="221"/>
      <c r="L373" s="216"/>
      <c r="M373" s="216"/>
      <c r="N373" s="216"/>
      <c r="O373" s="216"/>
      <c r="R373" s="223"/>
      <c r="T373" s="294"/>
      <c r="U373" s="216"/>
      <c r="V373" s="396"/>
      <c r="W373" s="396"/>
    </row>
    <row r="374" spans="1:23" ht="15.75" customHeight="1">
      <c r="A374" s="216"/>
      <c r="B374" s="217"/>
      <c r="C374" s="216"/>
      <c r="D374" s="218"/>
      <c r="E374" s="216"/>
      <c r="F374" s="219"/>
      <c r="H374" s="216"/>
      <c r="I374" s="216"/>
      <c r="J374" s="216"/>
      <c r="K374" s="221"/>
      <c r="L374" s="216"/>
      <c r="M374" s="216"/>
      <c r="N374" s="216"/>
      <c r="O374" s="216"/>
      <c r="R374" s="223"/>
      <c r="T374" s="294"/>
      <c r="U374" s="216"/>
      <c r="V374" s="396"/>
      <c r="W374" s="396"/>
    </row>
    <row r="375" spans="1:23" ht="15.75" customHeight="1">
      <c r="A375" s="216"/>
      <c r="B375" s="217"/>
      <c r="C375" s="216"/>
      <c r="D375" s="218"/>
      <c r="E375" s="216"/>
      <c r="F375" s="219"/>
      <c r="H375" s="216"/>
      <c r="I375" s="216"/>
      <c r="J375" s="216"/>
      <c r="K375" s="221"/>
      <c r="L375" s="216"/>
      <c r="M375" s="216"/>
      <c r="N375" s="216"/>
      <c r="O375" s="216"/>
      <c r="R375" s="223"/>
      <c r="T375" s="294"/>
      <c r="U375" s="216"/>
      <c r="V375" s="396"/>
      <c r="W375" s="396"/>
    </row>
    <row r="376" spans="1:23" ht="15.75" customHeight="1">
      <c r="A376" s="216"/>
      <c r="B376" s="217"/>
      <c r="C376" s="216"/>
      <c r="D376" s="218"/>
      <c r="E376" s="216"/>
      <c r="F376" s="219"/>
      <c r="H376" s="216"/>
      <c r="I376" s="216"/>
      <c r="J376" s="216"/>
      <c r="K376" s="221"/>
      <c r="L376" s="216"/>
      <c r="M376" s="216"/>
      <c r="N376" s="216"/>
      <c r="O376" s="216"/>
      <c r="R376" s="223"/>
      <c r="T376" s="294"/>
      <c r="U376" s="216"/>
      <c r="V376" s="396"/>
      <c r="W376" s="396"/>
    </row>
    <row r="377" spans="1:23" ht="15.75" customHeight="1">
      <c r="A377" s="216"/>
      <c r="B377" s="217"/>
      <c r="C377" s="216"/>
      <c r="D377" s="218"/>
      <c r="E377" s="216"/>
      <c r="F377" s="219"/>
      <c r="H377" s="216"/>
      <c r="I377" s="216"/>
      <c r="J377" s="216"/>
      <c r="K377" s="221"/>
      <c r="L377" s="216"/>
      <c r="M377" s="216"/>
      <c r="N377" s="216"/>
      <c r="O377" s="216"/>
      <c r="R377" s="223"/>
      <c r="T377" s="294"/>
      <c r="U377" s="216"/>
      <c r="V377" s="396"/>
      <c r="W377" s="396"/>
    </row>
    <row r="378" spans="1:23" ht="15.75" customHeight="1">
      <c r="A378" s="216"/>
      <c r="B378" s="217"/>
      <c r="C378" s="216"/>
      <c r="D378" s="218"/>
      <c r="E378" s="216"/>
      <c r="F378" s="219"/>
      <c r="H378" s="216"/>
      <c r="I378" s="216"/>
      <c r="J378" s="216"/>
      <c r="K378" s="221"/>
      <c r="L378" s="216"/>
      <c r="M378" s="216"/>
      <c r="N378" s="216"/>
      <c r="O378" s="216"/>
      <c r="R378" s="223"/>
      <c r="T378" s="294"/>
      <c r="U378" s="216"/>
      <c r="V378" s="396"/>
      <c r="W378" s="396"/>
    </row>
    <row r="379" spans="1:23" ht="15.75" customHeight="1">
      <c r="A379" s="216"/>
      <c r="B379" s="217"/>
      <c r="C379" s="216"/>
      <c r="D379" s="218"/>
      <c r="E379" s="216"/>
      <c r="F379" s="219"/>
      <c r="H379" s="216"/>
      <c r="I379" s="216"/>
      <c r="J379" s="216"/>
      <c r="K379" s="221"/>
      <c r="L379" s="216"/>
      <c r="M379" s="216"/>
      <c r="N379" s="216"/>
      <c r="O379" s="216"/>
      <c r="R379" s="223"/>
      <c r="T379" s="294"/>
      <c r="U379" s="216"/>
      <c r="V379" s="396"/>
      <c r="W379" s="396"/>
    </row>
    <row r="380" spans="1:23" ht="15.75" customHeight="1">
      <c r="A380" s="216"/>
      <c r="B380" s="217"/>
      <c r="C380" s="216"/>
      <c r="D380" s="218"/>
      <c r="E380" s="216"/>
      <c r="F380" s="219"/>
      <c r="H380" s="216"/>
      <c r="I380" s="216"/>
      <c r="J380" s="216"/>
      <c r="K380" s="221"/>
      <c r="L380" s="216"/>
      <c r="M380" s="216"/>
      <c r="N380" s="216"/>
      <c r="O380" s="216"/>
      <c r="R380" s="223"/>
      <c r="T380" s="294"/>
      <c r="U380" s="216"/>
      <c r="V380" s="396"/>
      <c r="W380" s="396"/>
    </row>
    <row r="381" spans="1:23" ht="15.75" customHeight="1">
      <c r="A381" s="216"/>
      <c r="B381" s="217"/>
      <c r="C381" s="216"/>
      <c r="D381" s="218"/>
      <c r="E381" s="216"/>
      <c r="F381" s="219"/>
      <c r="H381" s="216"/>
      <c r="I381" s="216"/>
      <c r="J381" s="216"/>
      <c r="K381" s="221"/>
      <c r="L381" s="216"/>
      <c r="M381" s="216"/>
      <c r="N381" s="216"/>
      <c r="O381" s="216"/>
      <c r="R381" s="223"/>
      <c r="T381" s="294"/>
      <c r="U381" s="216"/>
      <c r="V381" s="396"/>
      <c r="W381" s="396"/>
    </row>
    <row r="382" spans="1:23" ht="15.75" customHeight="1">
      <c r="A382" s="216"/>
      <c r="B382" s="217"/>
      <c r="C382" s="216"/>
      <c r="D382" s="218"/>
      <c r="E382" s="216"/>
      <c r="F382" s="219"/>
      <c r="H382" s="216"/>
      <c r="I382" s="216"/>
      <c r="J382" s="216"/>
      <c r="K382" s="221"/>
      <c r="L382" s="216"/>
      <c r="M382" s="216"/>
      <c r="N382" s="216"/>
      <c r="O382" s="216"/>
      <c r="R382" s="223"/>
      <c r="T382" s="294"/>
      <c r="U382" s="216"/>
      <c r="V382" s="396"/>
      <c r="W382" s="396"/>
    </row>
    <row r="383" spans="1:23" ht="15.75" customHeight="1">
      <c r="A383" s="216"/>
      <c r="B383" s="217"/>
      <c r="C383" s="216"/>
      <c r="D383" s="218"/>
      <c r="E383" s="216"/>
      <c r="F383" s="219"/>
      <c r="H383" s="216"/>
      <c r="I383" s="216"/>
      <c r="J383" s="216"/>
      <c r="K383" s="221"/>
      <c r="L383" s="216"/>
      <c r="M383" s="216"/>
      <c r="N383" s="216"/>
      <c r="O383" s="216"/>
      <c r="R383" s="223"/>
      <c r="T383" s="294"/>
      <c r="U383" s="216"/>
      <c r="V383" s="396"/>
      <c r="W383" s="396"/>
    </row>
    <row r="384" spans="1:23" ht="15.75" customHeight="1">
      <c r="A384" s="216"/>
      <c r="B384" s="217"/>
      <c r="C384" s="216"/>
      <c r="D384" s="218"/>
      <c r="E384" s="223"/>
      <c r="F384" s="219"/>
      <c r="H384" s="216"/>
      <c r="I384" s="216"/>
      <c r="J384" s="216"/>
      <c r="K384" s="221"/>
      <c r="L384" s="216"/>
      <c r="M384" s="216"/>
      <c r="N384" s="216"/>
      <c r="O384" s="216"/>
      <c r="R384" s="223"/>
      <c r="T384" s="294"/>
      <c r="U384" s="216"/>
      <c r="V384" s="396"/>
      <c r="W384" s="396"/>
    </row>
    <row r="385" spans="1:23" ht="15.75" customHeight="1">
      <c r="A385" s="216"/>
      <c r="B385" s="217"/>
      <c r="C385" s="216"/>
      <c r="D385" s="218"/>
      <c r="E385" s="223"/>
      <c r="F385" s="219"/>
      <c r="H385" s="216"/>
      <c r="I385" s="216"/>
      <c r="J385" s="216"/>
      <c r="K385" s="221"/>
      <c r="L385" s="216"/>
      <c r="M385" s="216"/>
      <c r="N385" s="216"/>
      <c r="O385" s="216"/>
      <c r="R385" s="223"/>
      <c r="T385" s="294"/>
      <c r="U385" s="216"/>
      <c r="V385" s="216"/>
      <c r="W385" s="294"/>
    </row>
    <row r="386" spans="1:23" ht="15.75" customHeight="1">
      <c r="A386" s="216"/>
      <c r="B386" s="217"/>
      <c r="C386" s="216"/>
      <c r="D386" s="218"/>
      <c r="E386" s="223"/>
      <c r="F386" s="219"/>
      <c r="H386" s="216"/>
      <c r="I386" s="216"/>
      <c r="J386" s="216"/>
      <c r="K386" s="221"/>
      <c r="L386" s="216"/>
      <c r="M386" s="216"/>
      <c r="N386" s="216"/>
      <c r="O386" s="216"/>
      <c r="R386" s="223"/>
      <c r="T386" s="294"/>
      <c r="U386" s="216"/>
      <c r="V386" s="216"/>
      <c r="W386" s="294"/>
    </row>
    <row r="387" spans="1:23" ht="15.75" customHeight="1">
      <c r="A387" s="216"/>
      <c r="B387" s="217"/>
      <c r="C387" s="216"/>
      <c r="D387" s="218"/>
      <c r="E387" s="223"/>
      <c r="F387" s="219"/>
      <c r="H387" s="216"/>
      <c r="I387" s="216"/>
      <c r="J387" s="216"/>
      <c r="K387" s="221"/>
      <c r="L387" s="216"/>
      <c r="M387" s="216"/>
      <c r="N387" s="216"/>
      <c r="O387" s="216"/>
      <c r="R387" s="223"/>
      <c r="T387" s="294"/>
      <c r="U387" s="216"/>
      <c r="V387" s="216"/>
      <c r="W387" s="294"/>
    </row>
    <row r="388" spans="1:23" ht="15.75" customHeight="1">
      <c r="A388" s="216"/>
      <c r="B388" s="217"/>
      <c r="C388" s="216"/>
      <c r="D388" s="218"/>
      <c r="E388" s="223"/>
      <c r="F388" s="219"/>
      <c r="H388" s="216"/>
      <c r="I388" s="216"/>
      <c r="J388" s="216"/>
      <c r="K388" s="221"/>
      <c r="L388" s="216"/>
      <c r="M388" s="216"/>
      <c r="N388" s="216"/>
      <c r="O388" s="216"/>
      <c r="R388" s="223"/>
      <c r="T388" s="294"/>
      <c r="U388" s="216"/>
      <c r="V388" s="216"/>
      <c r="W388" s="294"/>
    </row>
    <row r="389" spans="1:23" ht="15.75" customHeight="1">
      <c r="A389" s="216"/>
      <c r="B389" s="217"/>
      <c r="C389" s="216"/>
      <c r="D389" s="218"/>
      <c r="E389" s="223"/>
      <c r="F389" s="219"/>
      <c r="H389" s="216"/>
      <c r="I389" s="216"/>
      <c r="J389" s="216"/>
      <c r="K389" s="221"/>
      <c r="L389" s="216"/>
      <c r="M389" s="216"/>
      <c r="N389" s="216"/>
      <c r="O389" s="216"/>
      <c r="R389" s="223"/>
      <c r="T389" s="294"/>
      <c r="U389" s="216"/>
      <c r="V389" s="216"/>
      <c r="W389" s="294"/>
    </row>
    <row r="390" spans="1:23" ht="15.75" customHeight="1">
      <c r="A390" s="216"/>
      <c r="B390" s="217"/>
      <c r="C390" s="216"/>
      <c r="D390" s="218"/>
      <c r="E390" s="223"/>
      <c r="F390" s="219"/>
      <c r="H390" s="216"/>
      <c r="I390" s="216"/>
      <c r="J390" s="216"/>
      <c r="K390" s="221"/>
      <c r="L390" s="216"/>
      <c r="M390" s="216"/>
      <c r="N390" s="216"/>
      <c r="O390" s="216"/>
      <c r="R390" s="223"/>
      <c r="T390" s="294"/>
      <c r="U390" s="216"/>
      <c r="V390" s="216"/>
      <c r="W390" s="294"/>
    </row>
    <row r="391" spans="1:23" ht="15.75" customHeight="1">
      <c r="A391" s="216"/>
      <c r="B391" s="217"/>
      <c r="C391" s="216"/>
      <c r="D391" s="218"/>
      <c r="E391" s="223"/>
      <c r="F391" s="219"/>
      <c r="H391" s="216"/>
      <c r="I391" s="216"/>
      <c r="J391" s="216"/>
      <c r="K391" s="221"/>
      <c r="L391" s="216"/>
      <c r="M391" s="216"/>
      <c r="N391" s="216"/>
      <c r="O391" s="216"/>
      <c r="R391" s="223"/>
      <c r="T391" s="294"/>
      <c r="U391" s="216"/>
      <c r="V391" s="216"/>
      <c r="W391" s="294"/>
    </row>
    <row r="392" spans="1:23" ht="15.75" customHeight="1">
      <c r="A392" s="216"/>
      <c r="B392" s="217"/>
      <c r="C392" s="216"/>
      <c r="D392" s="218"/>
      <c r="E392" s="223"/>
      <c r="F392" s="219"/>
      <c r="H392" s="216"/>
      <c r="I392" s="216"/>
      <c r="J392" s="216"/>
      <c r="K392" s="221"/>
      <c r="L392" s="216"/>
      <c r="M392" s="216"/>
      <c r="N392" s="216"/>
      <c r="O392" s="216"/>
      <c r="R392" s="223"/>
      <c r="T392" s="294"/>
      <c r="U392" s="216"/>
      <c r="V392" s="216"/>
      <c r="W392" s="294"/>
    </row>
    <row r="393" spans="1:23" ht="15.75" customHeight="1">
      <c r="A393" s="216"/>
      <c r="B393" s="217"/>
      <c r="C393" s="216"/>
      <c r="D393" s="218"/>
      <c r="E393" s="223"/>
      <c r="F393" s="219"/>
      <c r="H393" s="216"/>
      <c r="I393" s="216"/>
      <c r="J393" s="216"/>
      <c r="K393" s="221"/>
      <c r="L393" s="216"/>
      <c r="M393" s="216"/>
      <c r="N393" s="216"/>
      <c r="O393" s="216"/>
      <c r="R393" s="223"/>
      <c r="T393" s="294"/>
      <c r="U393" s="216"/>
      <c r="V393" s="216"/>
      <c r="W393" s="294"/>
    </row>
    <row r="394" spans="1:23" ht="15.75" customHeight="1">
      <c r="A394" s="216"/>
      <c r="B394" s="217"/>
      <c r="C394" s="216"/>
      <c r="D394" s="218"/>
      <c r="E394" s="223"/>
      <c r="F394" s="219"/>
      <c r="H394" s="216"/>
      <c r="I394" s="216"/>
      <c r="J394" s="216"/>
      <c r="K394" s="221"/>
      <c r="L394" s="216"/>
      <c r="M394" s="216"/>
      <c r="N394" s="216"/>
      <c r="O394" s="216"/>
      <c r="R394" s="223"/>
      <c r="T394" s="294"/>
      <c r="U394" s="216"/>
      <c r="V394" s="216"/>
      <c r="W394" s="294"/>
    </row>
    <row r="395" spans="1:23" ht="15.75" customHeight="1">
      <c r="A395" s="216"/>
      <c r="B395" s="217"/>
      <c r="C395" s="216"/>
      <c r="D395" s="218"/>
      <c r="E395" s="223"/>
      <c r="F395" s="219"/>
      <c r="H395" s="216"/>
      <c r="I395" s="216"/>
      <c r="J395" s="216"/>
      <c r="K395" s="221"/>
      <c r="L395" s="216"/>
      <c r="M395" s="216"/>
      <c r="N395" s="216"/>
      <c r="O395" s="216"/>
      <c r="R395" s="223"/>
      <c r="T395" s="294"/>
      <c r="U395" s="216"/>
      <c r="V395" s="216"/>
      <c r="W395" s="294"/>
    </row>
    <row r="396" spans="1:23" ht="15.75" customHeight="1">
      <c r="A396" s="216"/>
      <c r="B396" s="217"/>
      <c r="C396" s="216"/>
      <c r="D396" s="218"/>
      <c r="E396" s="216"/>
      <c r="F396" s="219"/>
      <c r="H396" s="216"/>
      <c r="I396" s="216"/>
      <c r="J396" s="216"/>
      <c r="K396" s="221"/>
      <c r="L396" s="216"/>
      <c r="M396" s="216"/>
      <c r="N396" s="216"/>
      <c r="O396" s="216"/>
      <c r="R396" s="223"/>
      <c r="T396" s="294"/>
      <c r="U396" s="216"/>
      <c r="V396" s="216"/>
      <c r="W396" s="294"/>
    </row>
    <row r="397" spans="1:23" ht="15.75" customHeight="1">
      <c r="A397" s="216"/>
      <c r="B397" s="217"/>
      <c r="C397" s="216"/>
      <c r="D397" s="218"/>
      <c r="E397" s="216"/>
      <c r="F397" s="219"/>
      <c r="H397" s="216"/>
      <c r="I397" s="216"/>
      <c r="J397" s="216"/>
      <c r="K397" s="221"/>
      <c r="L397" s="216"/>
      <c r="M397" s="216"/>
      <c r="N397" s="216"/>
      <c r="O397" s="216"/>
      <c r="R397" s="223"/>
      <c r="T397" s="294"/>
      <c r="U397" s="216"/>
      <c r="V397" s="216"/>
      <c r="W397" s="294"/>
    </row>
    <row r="398" spans="1:23" ht="15.75" customHeight="1">
      <c r="A398" s="216"/>
      <c r="B398" s="217"/>
      <c r="C398" s="216"/>
      <c r="D398" s="218"/>
      <c r="E398" s="216"/>
      <c r="F398" s="219"/>
      <c r="H398" s="216"/>
      <c r="I398" s="216"/>
      <c r="J398" s="216"/>
      <c r="K398" s="221"/>
      <c r="L398" s="216"/>
      <c r="M398" s="216"/>
      <c r="N398" s="216"/>
      <c r="O398" s="216"/>
      <c r="R398" s="223"/>
      <c r="T398" s="294"/>
      <c r="U398" s="216"/>
      <c r="V398" s="216"/>
      <c r="W398" s="294"/>
    </row>
    <row r="399" spans="1:23" ht="15.75" customHeight="1">
      <c r="A399" s="216"/>
      <c r="B399" s="217"/>
      <c r="C399" s="216"/>
      <c r="D399" s="218"/>
      <c r="E399" s="216"/>
      <c r="F399" s="219"/>
      <c r="H399" s="216"/>
      <c r="I399" s="216"/>
      <c r="J399" s="216"/>
      <c r="K399" s="221"/>
      <c r="L399" s="216"/>
      <c r="M399" s="216"/>
      <c r="N399" s="216"/>
      <c r="O399" s="216"/>
      <c r="R399" s="223"/>
      <c r="T399" s="294"/>
      <c r="U399" s="216"/>
      <c r="V399" s="216"/>
      <c r="W399" s="294"/>
    </row>
    <row r="400" spans="1:23" ht="15.75" customHeight="1">
      <c r="A400" s="216"/>
      <c r="B400" s="217"/>
      <c r="C400" s="216"/>
      <c r="D400" s="218"/>
      <c r="E400" s="216"/>
      <c r="F400" s="219"/>
      <c r="H400" s="216"/>
      <c r="I400" s="216"/>
      <c r="J400" s="216"/>
      <c r="K400" s="221"/>
      <c r="L400" s="216"/>
      <c r="M400" s="216"/>
      <c r="N400" s="216"/>
      <c r="O400" s="216"/>
      <c r="R400" s="223"/>
      <c r="T400" s="294"/>
      <c r="U400" s="216"/>
      <c r="V400" s="216"/>
      <c r="W400" s="294"/>
    </row>
    <row r="401" spans="1:23" ht="15.75" customHeight="1">
      <c r="A401" s="216"/>
      <c r="B401" s="217"/>
      <c r="C401" s="216"/>
      <c r="D401" s="218"/>
      <c r="E401" s="216"/>
      <c r="F401" s="219"/>
      <c r="H401" s="216"/>
      <c r="I401" s="216"/>
      <c r="J401" s="216"/>
      <c r="K401" s="221"/>
      <c r="L401" s="216"/>
      <c r="M401" s="216"/>
      <c r="N401" s="216"/>
      <c r="O401" s="216"/>
      <c r="R401" s="223"/>
      <c r="T401" s="294"/>
      <c r="U401" s="216"/>
      <c r="V401" s="216"/>
      <c r="W401" s="294"/>
    </row>
    <row r="402" spans="1:23" ht="15.75" customHeight="1">
      <c r="A402" s="216"/>
      <c r="B402" s="217"/>
      <c r="C402" s="216"/>
      <c r="D402" s="218"/>
      <c r="E402" s="216"/>
      <c r="F402" s="219"/>
      <c r="H402" s="216"/>
      <c r="I402" s="216"/>
      <c r="J402" s="216"/>
      <c r="K402" s="221"/>
      <c r="L402" s="216"/>
      <c r="M402" s="216"/>
      <c r="N402" s="216"/>
      <c r="O402" s="216"/>
      <c r="R402" s="223"/>
      <c r="T402" s="294"/>
      <c r="U402" s="216"/>
      <c r="V402" s="216"/>
      <c r="W402" s="294"/>
    </row>
    <row r="403" spans="1:23" ht="15.75" customHeight="1">
      <c r="A403" s="216"/>
      <c r="B403" s="217"/>
      <c r="C403" s="216"/>
      <c r="D403" s="218"/>
      <c r="E403" s="216"/>
      <c r="F403" s="219"/>
      <c r="H403" s="216"/>
      <c r="I403" s="216"/>
      <c r="J403" s="216"/>
      <c r="K403" s="221"/>
      <c r="L403" s="216"/>
      <c r="M403" s="216"/>
      <c r="N403" s="216"/>
      <c r="O403" s="216"/>
      <c r="R403" s="223"/>
      <c r="T403" s="294"/>
      <c r="U403" s="216"/>
      <c r="V403" s="216"/>
      <c r="W403" s="294"/>
    </row>
    <row r="404" spans="1:23" ht="15.75" customHeight="1">
      <c r="A404" s="216"/>
      <c r="B404" s="217"/>
      <c r="C404" s="216"/>
      <c r="D404" s="218"/>
      <c r="E404" s="216"/>
      <c r="F404" s="219"/>
      <c r="H404" s="216"/>
      <c r="I404" s="216"/>
      <c r="J404" s="216"/>
      <c r="K404" s="221"/>
      <c r="L404" s="216"/>
      <c r="M404" s="216"/>
      <c r="N404" s="216"/>
      <c r="O404" s="216"/>
      <c r="R404" s="223"/>
      <c r="T404" s="294"/>
      <c r="U404" s="216"/>
      <c r="V404" s="216"/>
      <c r="W404" s="294"/>
    </row>
    <row r="405" spans="1:23" ht="15.75" customHeight="1">
      <c r="A405" s="216"/>
      <c r="B405" s="217"/>
      <c r="C405" s="216"/>
      <c r="D405" s="218"/>
      <c r="E405" s="216"/>
      <c r="F405" s="219"/>
      <c r="H405" s="216"/>
      <c r="I405" s="216"/>
      <c r="J405" s="216"/>
      <c r="K405" s="221"/>
      <c r="L405" s="216"/>
      <c r="M405" s="216"/>
      <c r="N405" s="216"/>
      <c r="O405" s="216"/>
      <c r="R405" s="223"/>
      <c r="T405" s="294"/>
      <c r="U405" s="216"/>
      <c r="V405" s="216"/>
      <c r="W405" s="294"/>
    </row>
    <row r="406" spans="1:23" ht="15.75" customHeight="1">
      <c r="A406" s="216"/>
      <c r="B406" s="217"/>
      <c r="C406" s="216"/>
      <c r="D406" s="218"/>
      <c r="E406" s="216"/>
      <c r="F406" s="219"/>
      <c r="H406" s="216"/>
      <c r="I406" s="216"/>
      <c r="J406" s="216"/>
      <c r="K406" s="221"/>
      <c r="L406" s="216"/>
      <c r="M406" s="216"/>
      <c r="N406" s="216"/>
      <c r="O406" s="216"/>
      <c r="R406" s="223"/>
      <c r="T406" s="294"/>
      <c r="U406" s="216"/>
      <c r="V406" s="216"/>
      <c r="W406" s="294"/>
    </row>
    <row r="407" spans="1:23" ht="15.75" customHeight="1">
      <c r="A407" s="216"/>
      <c r="B407" s="217"/>
      <c r="C407" s="216"/>
      <c r="D407" s="218"/>
      <c r="E407" s="216"/>
      <c r="F407" s="219"/>
      <c r="H407" s="216"/>
      <c r="I407" s="216"/>
      <c r="J407" s="216"/>
      <c r="K407" s="221"/>
      <c r="L407" s="216"/>
      <c r="M407" s="216"/>
      <c r="N407" s="216"/>
      <c r="O407" s="216"/>
      <c r="R407" s="223"/>
      <c r="T407" s="294"/>
      <c r="U407" s="216"/>
      <c r="V407" s="216"/>
      <c r="W407" s="294"/>
    </row>
    <row r="408" spans="1:23" ht="15.75" customHeight="1">
      <c r="A408" s="216"/>
      <c r="B408" s="217"/>
      <c r="C408" s="216"/>
      <c r="D408" s="218"/>
      <c r="E408" s="216"/>
      <c r="F408" s="219"/>
      <c r="H408" s="216"/>
      <c r="I408" s="216"/>
      <c r="J408" s="216"/>
      <c r="K408" s="221"/>
      <c r="L408" s="216"/>
      <c r="M408" s="216"/>
      <c r="N408" s="216"/>
      <c r="O408" s="216"/>
      <c r="R408" s="223"/>
      <c r="T408" s="294"/>
      <c r="U408" s="216"/>
      <c r="V408" s="216"/>
      <c r="W408" s="294"/>
    </row>
    <row r="409" spans="1:23" ht="15.75" customHeight="1">
      <c r="A409" s="216"/>
      <c r="B409" s="217"/>
      <c r="C409" s="216"/>
      <c r="D409" s="218"/>
      <c r="E409" s="216"/>
      <c r="F409" s="219"/>
      <c r="H409" s="216"/>
      <c r="I409" s="216"/>
      <c r="J409" s="216"/>
      <c r="K409" s="221"/>
      <c r="L409" s="216"/>
      <c r="M409" s="216"/>
      <c r="N409" s="216"/>
      <c r="O409" s="216"/>
      <c r="R409" s="223"/>
      <c r="T409" s="294"/>
      <c r="U409" s="216"/>
      <c r="V409" s="216"/>
      <c r="W409" s="294"/>
    </row>
    <row r="410" spans="1:23" ht="15.75" customHeight="1">
      <c r="A410" s="216"/>
      <c r="B410" s="217"/>
      <c r="C410" s="216"/>
      <c r="D410" s="218"/>
      <c r="E410" s="216"/>
      <c r="F410" s="219"/>
      <c r="H410" s="216"/>
      <c r="I410" s="216"/>
      <c r="J410" s="216"/>
      <c r="K410" s="221"/>
      <c r="L410" s="216"/>
      <c r="M410" s="216"/>
      <c r="N410" s="216"/>
      <c r="O410" s="216"/>
      <c r="R410" s="223"/>
      <c r="T410" s="294"/>
      <c r="U410" s="216"/>
      <c r="V410" s="216"/>
      <c r="W410" s="294"/>
    </row>
    <row r="411" spans="1:23" ht="15.75" customHeight="1">
      <c r="A411" s="216"/>
      <c r="B411" s="217"/>
      <c r="C411" s="216"/>
      <c r="D411" s="218"/>
      <c r="E411" s="216"/>
      <c r="F411" s="219"/>
      <c r="H411" s="216"/>
      <c r="I411" s="216"/>
      <c r="J411" s="216"/>
      <c r="K411" s="221"/>
      <c r="L411" s="216"/>
      <c r="M411" s="216"/>
      <c r="N411" s="216"/>
      <c r="O411" s="216"/>
      <c r="R411" s="223"/>
      <c r="T411" s="294"/>
      <c r="U411" s="216"/>
      <c r="V411" s="216"/>
      <c r="W411" s="294"/>
    </row>
    <row r="412" spans="1:23" ht="15.75" customHeight="1">
      <c r="A412" s="216"/>
      <c r="B412" s="217"/>
      <c r="C412" s="216"/>
      <c r="D412" s="218"/>
      <c r="E412" s="216"/>
      <c r="F412" s="219"/>
      <c r="H412" s="216"/>
      <c r="I412" s="216"/>
      <c r="J412" s="216"/>
      <c r="K412" s="221"/>
      <c r="L412" s="216"/>
      <c r="M412" s="216"/>
      <c r="N412" s="216"/>
      <c r="O412" s="216"/>
      <c r="R412" s="223"/>
      <c r="T412" s="294"/>
      <c r="U412" s="216"/>
      <c r="V412" s="216"/>
      <c r="W412" s="294"/>
    </row>
    <row r="413" spans="1:23" ht="15.75" customHeight="1">
      <c r="A413" s="216"/>
      <c r="B413" s="217"/>
      <c r="C413" s="216"/>
      <c r="D413" s="218"/>
      <c r="E413" s="216"/>
      <c r="F413" s="219"/>
      <c r="H413" s="216"/>
      <c r="I413" s="216"/>
      <c r="J413" s="216"/>
      <c r="K413" s="221"/>
      <c r="L413" s="216"/>
      <c r="M413" s="216"/>
      <c r="N413" s="216"/>
      <c r="O413" s="216"/>
      <c r="R413" s="223"/>
      <c r="T413" s="294"/>
      <c r="U413" s="216"/>
      <c r="V413" s="216"/>
      <c r="W413" s="294"/>
    </row>
    <row r="414" spans="1:23" ht="15.75" customHeight="1">
      <c r="A414" s="216"/>
      <c r="B414" s="217"/>
      <c r="C414" s="216"/>
      <c r="D414" s="218"/>
      <c r="E414" s="216"/>
      <c r="F414" s="219"/>
      <c r="H414" s="216"/>
      <c r="I414" s="216"/>
      <c r="J414" s="216"/>
      <c r="K414" s="221"/>
      <c r="L414" s="216"/>
      <c r="M414" s="216"/>
      <c r="N414" s="216"/>
      <c r="O414" s="216"/>
      <c r="R414" s="223"/>
      <c r="T414" s="294"/>
      <c r="U414" s="216"/>
      <c r="V414" s="216"/>
      <c r="W414" s="294"/>
    </row>
    <row r="415" spans="1:23" ht="15.75" customHeight="1">
      <c r="A415" s="216"/>
      <c r="B415" s="217"/>
      <c r="C415" s="216"/>
      <c r="D415" s="218"/>
      <c r="E415" s="216"/>
      <c r="F415" s="219"/>
      <c r="H415" s="216"/>
      <c r="I415" s="216"/>
      <c r="J415" s="216"/>
      <c r="K415" s="221"/>
      <c r="L415" s="216"/>
      <c r="M415" s="216"/>
      <c r="N415" s="216"/>
      <c r="O415" s="216"/>
      <c r="R415" s="223"/>
      <c r="T415" s="294"/>
      <c r="U415" s="216"/>
      <c r="V415" s="216"/>
      <c r="W415" s="294"/>
    </row>
    <row r="416" spans="1:23" ht="15.75" customHeight="1">
      <c r="A416" s="216"/>
      <c r="B416" s="217"/>
      <c r="C416" s="216"/>
      <c r="D416" s="218"/>
      <c r="E416" s="216"/>
      <c r="F416" s="219"/>
      <c r="H416" s="216"/>
      <c r="I416" s="216"/>
      <c r="J416" s="216"/>
      <c r="K416" s="221"/>
      <c r="L416" s="216"/>
      <c r="M416" s="216"/>
      <c r="N416" s="216"/>
      <c r="O416" s="216"/>
      <c r="R416" s="223"/>
      <c r="T416" s="294"/>
      <c r="U416" s="216"/>
      <c r="V416" s="216"/>
      <c r="W416" s="294"/>
    </row>
    <row r="417" spans="1:23" ht="15.75" customHeight="1">
      <c r="A417" s="216"/>
      <c r="B417" s="217"/>
      <c r="C417" s="216"/>
      <c r="D417" s="218"/>
      <c r="E417" s="216"/>
      <c r="F417" s="219"/>
      <c r="H417" s="216"/>
      <c r="I417" s="216"/>
      <c r="J417" s="216"/>
      <c r="K417" s="221"/>
      <c r="L417" s="216"/>
      <c r="M417" s="216"/>
      <c r="N417" s="216"/>
      <c r="O417" s="216"/>
      <c r="R417" s="223"/>
      <c r="T417" s="294"/>
      <c r="U417" s="216"/>
      <c r="V417" s="216"/>
      <c r="W417" s="294"/>
    </row>
    <row r="418" spans="1:23" ht="15.75" customHeight="1">
      <c r="A418" s="216"/>
      <c r="B418" s="217"/>
      <c r="C418" s="216"/>
      <c r="D418" s="218"/>
      <c r="E418" s="216"/>
      <c r="F418" s="219"/>
      <c r="H418" s="216"/>
      <c r="I418" s="216"/>
      <c r="J418" s="216"/>
      <c r="K418" s="221"/>
      <c r="L418" s="216"/>
      <c r="M418" s="216"/>
      <c r="N418" s="216"/>
      <c r="O418" s="216"/>
      <c r="R418" s="223"/>
      <c r="T418" s="294"/>
      <c r="U418" s="216"/>
      <c r="V418" s="216"/>
      <c r="W418" s="294"/>
    </row>
    <row r="419" spans="1:23" ht="15.75" customHeight="1">
      <c r="A419" s="216"/>
      <c r="B419" s="217"/>
      <c r="C419" s="216"/>
      <c r="D419" s="218"/>
      <c r="E419" s="216"/>
      <c r="F419" s="219"/>
      <c r="H419" s="216"/>
      <c r="I419" s="216"/>
      <c r="J419" s="216"/>
      <c r="K419" s="221"/>
      <c r="L419" s="216"/>
      <c r="M419" s="216"/>
      <c r="N419" s="216"/>
      <c r="O419" s="216"/>
      <c r="R419" s="223"/>
      <c r="T419" s="294"/>
      <c r="U419" s="216"/>
      <c r="V419" s="216"/>
      <c r="W419" s="294"/>
    </row>
    <row r="420" spans="1:23" ht="15.75" customHeight="1">
      <c r="A420" s="216"/>
      <c r="B420" s="217"/>
      <c r="C420" s="216"/>
      <c r="D420" s="218"/>
      <c r="E420" s="216"/>
      <c r="F420" s="219"/>
      <c r="H420" s="216"/>
      <c r="I420" s="216"/>
      <c r="J420" s="216"/>
      <c r="K420" s="221"/>
      <c r="L420" s="216"/>
      <c r="M420" s="216"/>
      <c r="N420" s="216"/>
      <c r="O420" s="216"/>
      <c r="R420" s="223"/>
      <c r="T420" s="294"/>
      <c r="U420" s="216"/>
      <c r="V420" s="216"/>
      <c r="W420" s="294"/>
    </row>
    <row r="421" spans="1:23" ht="15.75" customHeight="1">
      <c r="A421" s="216"/>
      <c r="B421" s="217"/>
      <c r="C421" s="216"/>
      <c r="D421" s="218"/>
      <c r="E421" s="216"/>
      <c r="F421" s="219"/>
      <c r="H421" s="216"/>
      <c r="I421" s="216"/>
      <c r="J421" s="216"/>
      <c r="K421" s="221"/>
      <c r="L421" s="216"/>
      <c r="M421" s="216"/>
      <c r="N421" s="216"/>
      <c r="O421" s="216"/>
      <c r="R421" s="223"/>
      <c r="T421" s="294"/>
      <c r="U421" s="216"/>
      <c r="V421" s="216"/>
      <c r="W421" s="294"/>
    </row>
    <row r="422" spans="1:23" ht="15.75" customHeight="1">
      <c r="A422" s="216"/>
      <c r="B422" s="217"/>
      <c r="C422" s="216"/>
      <c r="D422" s="218"/>
      <c r="E422" s="216"/>
      <c r="F422" s="219"/>
      <c r="H422" s="216"/>
      <c r="I422" s="216"/>
      <c r="J422" s="216"/>
      <c r="K422" s="221"/>
      <c r="L422" s="216"/>
      <c r="M422" s="216"/>
      <c r="N422" s="216"/>
      <c r="O422" s="216"/>
      <c r="R422" s="223"/>
      <c r="T422" s="294"/>
      <c r="U422" s="216"/>
      <c r="V422" s="216"/>
      <c r="W422" s="294"/>
    </row>
    <row r="423" spans="1:23" ht="15.75" customHeight="1">
      <c r="A423" s="216"/>
      <c r="B423" s="217"/>
      <c r="C423" s="216"/>
      <c r="D423" s="218"/>
      <c r="E423" s="216"/>
      <c r="F423" s="219"/>
      <c r="H423" s="216"/>
      <c r="I423" s="216"/>
      <c r="J423" s="216"/>
      <c r="K423" s="221"/>
      <c r="L423" s="216"/>
      <c r="M423" s="216"/>
      <c r="N423" s="216"/>
      <c r="O423" s="216"/>
      <c r="R423" s="223"/>
      <c r="T423" s="294"/>
      <c r="U423" s="216"/>
      <c r="V423" s="216"/>
      <c r="W423" s="294"/>
    </row>
    <row r="424" spans="1:23" ht="15.75" customHeight="1">
      <c r="A424" s="216"/>
      <c r="B424" s="217"/>
      <c r="C424" s="216"/>
      <c r="D424" s="218"/>
      <c r="E424" s="216"/>
      <c r="F424" s="219"/>
      <c r="H424" s="216"/>
      <c r="I424" s="216"/>
      <c r="J424" s="216"/>
      <c r="K424" s="221"/>
      <c r="L424" s="216"/>
      <c r="M424" s="216"/>
      <c r="N424" s="216"/>
      <c r="O424" s="216"/>
      <c r="R424" s="223"/>
      <c r="T424" s="294"/>
      <c r="U424" s="216"/>
      <c r="V424" s="216"/>
      <c r="W424" s="294"/>
    </row>
    <row r="425" spans="1:23" ht="15.75" customHeight="1">
      <c r="A425" s="216"/>
      <c r="B425" s="217"/>
      <c r="C425" s="216"/>
      <c r="D425" s="218"/>
      <c r="E425" s="216"/>
      <c r="F425" s="219"/>
      <c r="H425" s="216"/>
      <c r="I425" s="216"/>
      <c r="J425" s="216"/>
      <c r="K425" s="221"/>
      <c r="L425" s="216"/>
      <c r="M425" s="216"/>
      <c r="N425" s="216"/>
      <c r="O425" s="216"/>
      <c r="R425" s="223"/>
      <c r="T425" s="294"/>
      <c r="U425" s="216"/>
      <c r="V425" s="216"/>
      <c r="W425" s="294"/>
    </row>
    <row r="426" spans="1:23" ht="15.75" customHeight="1">
      <c r="A426" s="216"/>
      <c r="B426" s="217"/>
      <c r="C426" s="216"/>
      <c r="D426" s="218"/>
      <c r="E426" s="216"/>
      <c r="F426" s="219"/>
      <c r="H426" s="216"/>
      <c r="I426" s="216"/>
      <c r="J426" s="216"/>
      <c r="K426" s="221"/>
      <c r="L426" s="216"/>
      <c r="M426" s="216"/>
      <c r="N426" s="216"/>
      <c r="O426" s="216"/>
      <c r="R426" s="223"/>
      <c r="T426" s="294"/>
      <c r="U426" s="216"/>
      <c r="V426" s="216"/>
      <c r="W426" s="294"/>
    </row>
    <row r="427" spans="1:23" ht="15.75" customHeight="1">
      <c r="A427" s="216"/>
      <c r="B427" s="217"/>
      <c r="C427" s="216"/>
      <c r="D427" s="218"/>
      <c r="E427" s="216"/>
      <c r="F427" s="219"/>
      <c r="H427" s="216"/>
      <c r="I427" s="216"/>
      <c r="J427" s="216"/>
      <c r="K427" s="221"/>
      <c r="L427" s="216"/>
      <c r="M427" s="216"/>
      <c r="N427" s="216"/>
      <c r="O427" s="216"/>
      <c r="R427" s="223"/>
      <c r="T427" s="294"/>
      <c r="U427" s="216"/>
      <c r="V427" s="216"/>
      <c r="W427" s="294"/>
    </row>
    <row r="428" spans="1:23" ht="15.75" customHeight="1">
      <c r="A428" s="216"/>
      <c r="B428" s="217"/>
      <c r="C428" s="216"/>
      <c r="D428" s="218"/>
      <c r="E428" s="216"/>
      <c r="F428" s="219"/>
      <c r="H428" s="216"/>
      <c r="I428" s="216"/>
      <c r="J428" s="216"/>
      <c r="K428" s="221"/>
      <c r="L428" s="216"/>
      <c r="M428" s="216"/>
      <c r="N428" s="216"/>
      <c r="O428" s="216"/>
      <c r="R428" s="223"/>
      <c r="T428" s="294"/>
      <c r="U428" s="216"/>
      <c r="V428" s="216"/>
      <c r="W428" s="294"/>
    </row>
    <row r="429" spans="1:23" ht="15.75" customHeight="1">
      <c r="A429" s="216"/>
      <c r="B429" s="217"/>
      <c r="C429" s="216"/>
      <c r="D429" s="218"/>
      <c r="E429" s="216"/>
      <c r="F429" s="219"/>
      <c r="H429" s="216"/>
      <c r="I429" s="216"/>
      <c r="J429" s="216"/>
      <c r="K429" s="221"/>
      <c r="L429" s="216"/>
      <c r="M429" s="216"/>
      <c r="N429" s="216"/>
      <c r="O429" s="216"/>
      <c r="R429" s="223"/>
      <c r="T429" s="294"/>
      <c r="U429" s="216"/>
      <c r="V429" s="216"/>
      <c r="W429" s="294"/>
    </row>
    <row r="430" spans="1:23" ht="15.75" customHeight="1">
      <c r="A430" s="216"/>
      <c r="B430" s="217"/>
      <c r="C430" s="216"/>
      <c r="D430" s="218"/>
      <c r="E430" s="216"/>
      <c r="F430" s="219"/>
      <c r="H430" s="216"/>
      <c r="I430" s="216"/>
      <c r="J430" s="216"/>
      <c r="K430" s="221"/>
      <c r="L430" s="216"/>
      <c r="M430" s="216"/>
      <c r="N430" s="216"/>
      <c r="O430" s="216"/>
      <c r="R430" s="223"/>
      <c r="T430" s="294"/>
      <c r="U430" s="216"/>
      <c r="V430" s="216"/>
      <c r="W430" s="294"/>
    </row>
    <row r="431" spans="1:23" ht="15.75" customHeight="1">
      <c r="A431" s="216"/>
      <c r="B431" s="217"/>
      <c r="C431" s="216"/>
      <c r="D431" s="218"/>
      <c r="E431" s="216"/>
      <c r="F431" s="219"/>
      <c r="H431" s="216"/>
      <c r="I431" s="216"/>
      <c r="J431" s="216"/>
      <c r="K431" s="221"/>
      <c r="L431" s="216"/>
      <c r="M431" s="216"/>
      <c r="N431" s="216"/>
      <c r="O431" s="216"/>
      <c r="R431" s="223"/>
      <c r="T431" s="294"/>
      <c r="U431" s="216"/>
      <c r="V431" s="216"/>
      <c r="W431" s="294"/>
    </row>
    <row r="432" spans="1:23" ht="15.75" customHeight="1">
      <c r="A432" s="216"/>
      <c r="B432" s="217"/>
      <c r="C432" s="216"/>
      <c r="D432" s="218"/>
      <c r="E432" s="216"/>
      <c r="F432" s="219"/>
      <c r="H432" s="216"/>
      <c r="I432" s="216"/>
      <c r="J432" s="216"/>
      <c r="K432" s="221"/>
      <c r="L432" s="216"/>
      <c r="M432" s="216"/>
      <c r="N432" s="216"/>
      <c r="O432" s="216"/>
      <c r="R432" s="223"/>
      <c r="T432" s="294"/>
      <c r="U432" s="216"/>
      <c r="V432" s="216"/>
      <c r="W432" s="294"/>
    </row>
    <row r="433" spans="1:23" ht="15.75" customHeight="1">
      <c r="A433" s="216"/>
      <c r="B433" s="217"/>
      <c r="C433" s="216"/>
      <c r="D433" s="218"/>
      <c r="E433" s="216"/>
      <c r="F433" s="219"/>
      <c r="H433" s="216"/>
      <c r="I433" s="216"/>
      <c r="J433" s="216"/>
      <c r="K433" s="221"/>
      <c r="L433" s="216"/>
      <c r="M433" s="216"/>
      <c r="N433" s="216"/>
      <c r="O433" s="216"/>
      <c r="R433" s="223"/>
      <c r="T433" s="294"/>
      <c r="U433" s="216"/>
      <c r="V433" s="216"/>
      <c r="W433" s="294"/>
    </row>
    <row r="434" spans="1:23" ht="15.75" customHeight="1">
      <c r="A434" s="216"/>
      <c r="B434" s="217"/>
      <c r="C434" s="216"/>
      <c r="D434" s="218"/>
      <c r="E434" s="216"/>
      <c r="F434" s="219"/>
      <c r="H434" s="216"/>
      <c r="I434" s="216"/>
      <c r="J434" s="216"/>
      <c r="K434" s="221"/>
      <c r="L434" s="216"/>
      <c r="M434" s="216"/>
      <c r="N434" s="216"/>
      <c r="O434" s="216"/>
      <c r="R434" s="223"/>
      <c r="T434" s="294"/>
      <c r="U434" s="216"/>
      <c r="V434" s="216"/>
      <c r="W434" s="294"/>
    </row>
    <row r="435" spans="1:23" ht="15.75" customHeight="1">
      <c r="A435" s="216"/>
      <c r="B435" s="217"/>
      <c r="C435" s="216"/>
      <c r="D435" s="218"/>
      <c r="E435" s="216"/>
      <c r="F435" s="219"/>
      <c r="H435" s="216"/>
      <c r="I435" s="216"/>
      <c r="J435" s="216"/>
      <c r="K435" s="221"/>
      <c r="L435" s="216"/>
      <c r="M435" s="216"/>
      <c r="N435" s="216"/>
      <c r="O435" s="216"/>
      <c r="R435" s="223"/>
      <c r="T435" s="294"/>
      <c r="U435" s="216"/>
      <c r="V435" s="216"/>
      <c r="W435" s="294"/>
    </row>
    <row r="436" spans="1:23" ht="15.75" customHeight="1">
      <c r="A436" s="216"/>
      <c r="B436" s="217"/>
      <c r="C436" s="216"/>
      <c r="D436" s="218"/>
      <c r="E436" s="216"/>
      <c r="F436" s="219"/>
      <c r="H436" s="216"/>
      <c r="I436" s="216"/>
      <c r="J436" s="216"/>
      <c r="K436" s="221"/>
      <c r="L436" s="216"/>
      <c r="M436" s="216"/>
      <c r="N436" s="216"/>
      <c r="O436" s="216"/>
      <c r="R436" s="223"/>
      <c r="T436" s="294"/>
      <c r="U436" s="216"/>
      <c r="V436" s="216"/>
      <c r="W436" s="294"/>
    </row>
    <row r="437" spans="1:23" ht="15.75" customHeight="1">
      <c r="A437" s="216"/>
      <c r="B437" s="217"/>
      <c r="C437" s="216"/>
      <c r="D437" s="218"/>
      <c r="E437" s="216"/>
      <c r="F437" s="219"/>
      <c r="H437" s="216"/>
      <c r="I437" s="216"/>
      <c r="J437" s="216"/>
      <c r="K437" s="221"/>
      <c r="L437" s="216"/>
      <c r="M437" s="216"/>
      <c r="N437" s="216"/>
      <c r="O437" s="216"/>
      <c r="R437" s="223"/>
      <c r="T437" s="294"/>
      <c r="U437" s="216"/>
      <c r="V437" s="216"/>
      <c r="W437" s="294"/>
    </row>
    <row r="438" spans="1:23" ht="15.75" customHeight="1">
      <c r="A438" s="216"/>
      <c r="B438" s="217"/>
      <c r="C438" s="216"/>
      <c r="D438" s="218"/>
      <c r="E438" s="216"/>
      <c r="F438" s="219"/>
      <c r="H438" s="216"/>
      <c r="I438" s="216"/>
      <c r="J438" s="216"/>
      <c r="K438" s="221"/>
      <c r="L438" s="216"/>
      <c r="M438" s="216"/>
      <c r="N438" s="216"/>
      <c r="O438" s="216"/>
      <c r="R438" s="223"/>
      <c r="T438" s="294"/>
      <c r="U438" s="216"/>
      <c r="V438" s="216"/>
      <c r="W438" s="294"/>
    </row>
    <row r="439" spans="1:23" ht="15.75" customHeight="1">
      <c r="A439" s="216"/>
      <c r="B439" s="217"/>
      <c r="C439" s="216"/>
      <c r="D439" s="218"/>
      <c r="E439" s="216"/>
      <c r="F439" s="219"/>
      <c r="H439" s="216"/>
      <c r="I439" s="216"/>
      <c r="J439" s="216"/>
      <c r="K439" s="221"/>
      <c r="L439" s="216"/>
      <c r="M439" s="216"/>
      <c r="N439" s="216"/>
      <c r="O439" s="216"/>
      <c r="R439" s="223"/>
      <c r="T439" s="294"/>
      <c r="U439" s="216"/>
      <c r="V439" s="216"/>
      <c r="W439" s="294"/>
    </row>
    <row r="440" spans="1:23" ht="15.75" customHeight="1">
      <c r="A440" s="216"/>
      <c r="B440" s="217"/>
      <c r="C440" s="216"/>
      <c r="D440" s="218"/>
      <c r="E440" s="216"/>
      <c r="F440" s="219"/>
      <c r="H440" s="216"/>
      <c r="I440" s="216"/>
      <c r="J440" s="216"/>
      <c r="K440" s="221"/>
      <c r="L440" s="216"/>
      <c r="M440" s="216"/>
      <c r="N440" s="216"/>
      <c r="O440" s="216"/>
      <c r="R440" s="223"/>
      <c r="T440" s="294"/>
      <c r="U440" s="216"/>
      <c r="V440" s="216"/>
      <c r="W440" s="294"/>
    </row>
    <row r="441" spans="1:23" ht="15.75" customHeight="1">
      <c r="A441" s="216"/>
      <c r="B441" s="217"/>
      <c r="C441" s="216"/>
      <c r="D441" s="218"/>
      <c r="E441" s="216"/>
      <c r="F441" s="219"/>
      <c r="H441" s="216"/>
      <c r="I441" s="216"/>
      <c r="J441" s="216"/>
      <c r="K441" s="221"/>
      <c r="L441" s="216"/>
      <c r="M441" s="216"/>
      <c r="N441" s="216"/>
      <c r="O441" s="216"/>
      <c r="R441" s="223"/>
      <c r="T441" s="294"/>
      <c r="U441" s="216"/>
      <c r="V441" s="216"/>
      <c r="W441" s="294"/>
    </row>
    <row r="442" spans="1:23" ht="15.75" customHeight="1">
      <c r="A442" s="216"/>
      <c r="B442" s="217"/>
      <c r="C442" s="216"/>
      <c r="D442" s="218"/>
      <c r="E442" s="216"/>
      <c r="F442" s="219"/>
      <c r="H442" s="216"/>
      <c r="I442" s="216"/>
      <c r="J442" s="216"/>
      <c r="K442" s="221"/>
      <c r="L442" s="216"/>
      <c r="M442" s="216"/>
      <c r="N442" s="216"/>
      <c r="O442" s="216"/>
      <c r="R442" s="223"/>
      <c r="T442" s="294"/>
      <c r="U442" s="216"/>
      <c r="V442" s="216"/>
      <c r="W442" s="294"/>
    </row>
    <row r="443" spans="1:23" ht="15.75" customHeight="1">
      <c r="A443" s="216"/>
      <c r="B443" s="217"/>
      <c r="C443" s="216"/>
      <c r="D443" s="218"/>
      <c r="E443" s="216"/>
      <c r="F443" s="219"/>
      <c r="H443" s="216"/>
      <c r="I443" s="216"/>
      <c r="J443" s="216"/>
      <c r="K443" s="221"/>
      <c r="L443" s="216"/>
      <c r="M443" s="216"/>
      <c r="N443" s="216"/>
      <c r="O443" s="216"/>
      <c r="R443" s="223"/>
      <c r="T443" s="294"/>
      <c r="U443" s="216"/>
      <c r="V443" s="216"/>
      <c r="W443" s="294"/>
    </row>
    <row r="444" spans="1:23" ht="15.75" customHeight="1">
      <c r="A444" s="216"/>
      <c r="B444" s="217"/>
      <c r="C444" s="216"/>
      <c r="D444" s="218"/>
      <c r="E444" s="216"/>
      <c r="F444" s="219"/>
      <c r="H444" s="216"/>
      <c r="I444" s="216"/>
      <c r="J444" s="216"/>
      <c r="K444" s="221"/>
      <c r="L444" s="216"/>
      <c r="M444" s="216"/>
      <c r="N444" s="216"/>
      <c r="O444" s="216"/>
      <c r="R444" s="223"/>
      <c r="T444" s="294"/>
      <c r="U444" s="216"/>
      <c r="V444" s="216"/>
      <c r="W444" s="294"/>
    </row>
    <row r="445" spans="1:23" ht="15.75" customHeight="1">
      <c r="A445" s="216"/>
      <c r="B445" s="217"/>
      <c r="C445" s="216"/>
      <c r="D445" s="218"/>
      <c r="E445" s="216"/>
      <c r="F445" s="219"/>
      <c r="H445" s="216"/>
      <c r="I445" s="216"/>
      <c r="J445" s="216"/>
      <c r="K445" s="221"/>
      <c r="L445" s="216"/>
      <c r="M445" s="216"/>
      <c r="N445" s="216"/>
      <c r="O445" s="216"/>
      <c r="R445" s="223"/>
      <c r="T445" s="294"/>
      <c r="U445" s="216"/>
      <c r="V445" s="216"/>
      <c r="W445" s="294"/>
    </row>
    <row r="446" spans="1:23" ht="15.75" customHeight="1">
      <c r="A446" s="216"/>
      <c r="B446" s="217"/>
      <c r="C446" s="216"/>
      <c r="D446" s="218"/>
      <c r="E446" s="216"/>
      <c r="F446" s="219"/>
      <c r="H446" s="216"/>
      <c r="I446" s="216"/>
      <c r="J446" s="216"/>
      <c r="K446" s="221"/>
      <c r="L446" s="216"/>
      <c r="M446" s="216"/>
      <c r="N446" s="216"/>
      <c r="O446" s="216"/>
      <c r="R446" s="223"/>
      <c r="T446" s="294"/>
      <c r="U446" s="216"/>
      <c r="V446" s="216"/>
      <c r="W446" s="294"/>
    </row>
    <row r="447" spans="1:23" ht="15.75" customHeight="1">
      <c r="A447" s="216"/>
      <c r="B447" s="217"/>
      <c r="C447" s="216"/>
      <c r="D447" s="218"/>
      <c r="E447" s="216"/>
      <c r="F447" s="219"/>
      <c r="H447" s="216"/>
      <c r="I447" s="216"/>
      <c r="J447" s="216"/>
      <c r="K447" s="221"/>
      <c r="L447" s="216"/>
      <c r="M447" s="216"/>
      <c r="N447" s="216"/>
      <c r="O447" s="216"/>
      <c r="R447" s="223"/>
      <c r="T447" s="294"/>
      <c r="U447" s="216"/>
      <c r="V447" s="216"/>
      <c r="W447" s="294"/>
    </row>
    <row r="448" spans="1:23" ht="15.75" customHeight="1">
      <c r="A448" s="216"/>
      <c r="B448" s="217"/>
      <c r="C448" s="216"/>
      <c r="D448" s="218"/>
      <c r="E448" s="216"/>
      <c r="F448" s="219"/>
      <c r="H448" s="216"/>
      <c r="I448" s="216"/>
      <c r="J448" s="216"/>
      <c r="K448" s="221"/>
      <c r="L448" s="216"/>
      <c r="M448" s="216"/>
      <c r="N448" s="216"/>
      <c r="O448" s="216"/>
      <c r="R448" s="223"/>
      <c r="T448" s="294"/>
      <c r="U448" s="216"/>
      <c r="V448" s="216"/>
      <c r="W448" s="294"/>
    </row>
    <row r="449" spans="1:23" ht="15.75" customHeight="1">
      <c r="A449" s="216"/>
      <c r="B449" s="217"/>
      <c r="C449" s="216"/>
      <c r="D449" s="218"/>
      <c r="E449" s="216"/>
      <c r="F449" s="219"/>
      <c r="H449" s="216"/>
      <c r="I449" s="216"/>
      <c r="J449" s="216"/>
      <c r="K449" s="221"/>
      <c r="L449" s="216"/>
      <c r="M449" s="216"/>
      <c r="N449" s="216"/>
      <c r="O449" s="216"/>
      <c r="R449" s="223"/>
      <c r="T449" s="294"/>
      <c r="U449" s="216"/>
      <c r="V449" s="216"/>
      <c r="W449" s="294"/>
    </row>
    <row r="450" spans="1:23" ht="15.75" customHeight="1">
      <c r="A450" s="216"/>
      <c r="B450" s="217"/>
      <c r="C450" s="216"/>
      <c r="D450" s="218"/>
      <c r="E450" s="216"/>
      <c r="F450" s="219"/>
      <c r="H450" s="216"/>
      <c r="I450" s="216"/>
      <c r="J450" s="216"/>
      <c r="K450" s="221"/>
      <c r="L450" s="216"/>
      <c r="M450" s="216"/>
      <c r="N450" s="216"/>
      <c r="O450" s="216"/>
      <c r="R450" s="223"/>
      <c r="T450" s="294"/>
      <c r="U450" s="216"/>
      <c r="V450" s="216"/>
      <c r="W450" s="294"/>
    </row>
    <row r="451" spans="1:23" ht="15.75" customHeight="1">
      <c r="A451" s="216"/>
      <c r="B451" s="217"/>
      <c r="C451" s="216"/>
      <c r="D451" s="218"/>
      <c r="E451" s="216"/>
      <c r="F451" s="219"/>
      <c r="H451" s="216"/>
      <c r="I451" s="216"/>
      <c r="J451" s="216"/>
      <c r="K451" s="221"/>
      <c r="L451" s="216"/>
      <c r="M451" s="216"/>
      <c r="N451" s="216"/>
      <c r="O451" s="216"/>
      <c r="R451" s="223"/>
      <c r="T451" s="294"/>
      <c r="U451" s="216"/>
      <c r="V451" s="216"/>
      <c r="W451" s="294"/>
    </row>
    <row r="452" spans="1:23" ht="15.75" customHeight="1">
      <c r="A452" s="216"/>
      <c r="B452" s="217"/>
      <c r="C452" s="216"/>
      <c r="D452" s="218"/>
      <c r="E452" s="216"/>
      <c r="F452" s="219"/>
      <c r="H452" s="216"/>
      <c r="I452" s="216"/>
      <c r="J452" s="216"/>
      <c r="K452" s="221"/>
      <c r="L452" s="216"/>
      <c r="M452" s="216"/>
      <c r="N452" s="216"/>
      <c r="O452" s="216"/>
      <c r="R452" s="223"/>
      <c r="T452" s="294"/>
      <c r="U452" s="216"/>
      <c r="V452" s="216"/>
      <c r="W452" s="294"/>
    </row>
    <row r="453" spans="1:23" ht="15.75" customHeight="1">
      <c r="A453" s="216"/>
      <c r="B453" s="217"/>
      <c r="C453" s="216"/>
      <c r="D453" s="218"/>
      <c r="E453" s="216"/>
      <c r="F453" s="219"/>
      <c r="H453" s="216"/>
      <c r="I453" s="216"/>
      <c r="J453" s="216"/>
      <c r="K453" s="221"/>
      <c r="L453" s="216"/>
      <c r="M453" s="216"/>
      <c r="N453" s="216"/>
      <c r="O453" s="216"/>
      <c r="R453" s="223"/>
      <c r="T453" s="294"/>
      <c r="U453" s="216"/>
      <c r="V453" s="216"/>
      <c r="W453" s="294"/>
    </row>
    <row r="454" spans="1:23" ht="15.75" customHeight="1">
      <c r="A454" s="216"/>
      <c r="B454" s="217"/>
      <c r="C454" s="216"/>
      <c r="D454" s="218"/>
      <c r="E454" s="216"/>
      <c r="F454" s="219"/>
      <c r="H454" s="216"/>
      <c r="I454" s="216"/>
      <c r="J454" s="216"/>
      <c r="K454" s="221"/>
      <c r="L454" s="216"/>
      <c r="M454" s="216"/>
      <c r="N454" s="216"/>
      <c r="O454" s="216"/>
      <c r="R454" s="223"/>
      <c r="T454" s="294"/>
      <c r="U454" s="216"/>
      <c r="V454" s="216"/>
      <c r="W454" s="294"/>
    </row>
    <row r="455" spans="1:23" ht="15.75" customHeight="1">
      <c r="A455" s="216"/>
      <c r="B455" s="217"/>
      <c r="C455" s="216"/>
      <c r="D455" s="218"/>
      <c r="E455" s="216"/>
      <c r="F455" s="219"/>
      <c r="H455" s="216"/>
      <c r="I455" s="216"/>
      <c r="J455" s="216"/>
      <c r="K455" s="221"/>
      <c r="L455" s="216"/>
      <c r="M455" s="216"/>
      <c r="N455" s="216"/>
      <c r="O455" s="216"/>
      <c r="R455" s="223"/>
      <c r="T455" s="294"/>
      <c r="U455" s="216"/>
      <c r="V455" s="216"/>
      <c r="W455" s="294"/>
    </row>
    <row r="456" spans="1:23" ht="15.75" customHeight="1">
      <c r="A456" s="216"/>
      <c r="B456" s="217"/>
      <c r="C456" s="216"/>
      <c r="D456" s="218"/>
      <c r="E456" s="216"/>
      <c r="F456" s="219"/>
      <c r="H456" s="216"/>
      <c r="I456" s="216"/>
      <c r="J456" s="216"/>
      <c r="K456" s="221"/>
      <c r="L456" s="216"/>
      <c r="M456" s="216"/>
      <c r="N456" s="216"/>
      <c r="O456" s="216"/>
      <c r="R456" s="223"/>
      <c r="T456" s="294"/>
      <c r="U456" s="216"/>
      <c r="V456" s="216"/>
      <c r="W456" s="294"/>
    </row>
    <row r="457" spans="1:23" ht="15.75" customHeight="1">
      <c r="A457" s="216"/>
      <c r="B457" s="217"/>
      <c r="C457" s="216"/>
      <c r="D457" s="218"/>
      <c r="E457" s="216"/>
      <c r="F457" s="219"/>
      <c r="H457" s="216"/>
      <c r="I457" s="216"/>
      <c r="J457" s="216"/>
      <c r="K457" s="221"/>
      <c r="L457" s="216"/>
      <c r="M457" s="216"/>
      <c r="N457" s="216"/>
      <c r="O457" s="216"/>
      <c r="R457" s="223"/>
      <c r="T457" s="294"/>
      <c r="U457" s="216"/>
      <c r="V457" s="216"/>
      <c r="W457" s="294"/>
    </row>
    <row r="458" spans="1:23" ht="15.75" customHeight="1">
      <c r="A458" s="216"/>
      <c r="B458" s="217"/>
      <c r="C458" s="216"/>
      <c r="D458" s="218"/>
      <c r="E458" s="216"/>
      <c r="F458" s="219"/>
      <c r="H458" s="216"/>
      <c r="I458" s="216"/>
      <c r="J458" s="216"/>
      <c r="K458" s="221"/>
      <c r="L458" s="216"/>
      <c r="M458" s="216"/>
      <c r="N458" s="216"/>
      <c r="O458" s="216"/>
      <c r="R458" s="223"/>
      <c r="T458" s="294"/>
      <c r="U458" s="216"/>
      <c r="V458" s="216"/>
      <c r="W458" s="294"/>
    </row>
    <row r="459" spans="1:23" ht="15.75" customHeight="1">
      <c r="A459" s="216"/>
      <c r="B459" s="217"/>
      <c r="C459" s="216"/>
      <c r="D459" s="218"/>
      <c r="E459" s="216"/>
      <c r="F459" s="219"/>
      <c r="H459" s="216"/>
      <c r="I459" s="216"/>
      <c r="J459" s="216"/>
      <c r="K459" s="221"/>
      <c r="L459" s="216"/>
      <c r="M459" s="216"/>
      <c r="N459" s="216"/>
      <c r="O459" s="216"/>
      <c r="R459" s="223"/>
      <c r="T459" s="294"/>
      <c r="U459" s="216"/>
      <c r="V459" s="216"/>
      <c r="W459" s="294"/>
    </row>
    <row r="460" spans="1:23" ht="15.75" customHeight="1">
      <c r="A460" s="216"/>
      <c r="B460" s="217"/>
      <c r="C460" s="216"/>
      <c r="D460" s="218"/>
      <c r="E460" s="216"/>
      <c r="F460" s="219"/>
      <c r="H460" s="216"/>
      <c r="I460" s="216"/>
      <c r="J460" s="216"/>
      <c r="K460" s="221"/>
      <c r="L460" s="216"/>
      <c r="M460" s="216"/>
      <c r="N460" s="216"/>
      <c r="O460" s="216"/>
      <c r="R460" s="223"/>
      <c r="T460" s="294"/>
      <c r="U460" s="216"/>
      <c r="V460" s="216"/>
      <c r="W460" s="294"/>
    </row>
    <row r="461" spans="1:23" ht="15.75" customHeight="1">
      <c r="A461" s="216"/>
      <c r="B461" s="217"/>
      <c r="C461" s="216"/>
      <c r="D461" s="218"/>
      <c r="E461" s="216"/>
      <c r="F461" s="219"/>
      <c r="H461" s="216"/>
      <c r="I461" s="216"/>
      <c r="J461" s="216"/>
      <c r="K461" s="221"/>
      <c r="L461" s="216"/>
      <c r="M461" s="216"/>
      <c r="N461" s="216"/>
      <c r="O461" s="216"/>
      <c r="R461" s="223"/>
      <c r="T461" s="294"/>
      <c r="U461" s="216"/>
      <c r="V461" s="216"/>
      <c r="W461" s="294"/>
    </row>
    <row r="462" spans="1:23" ht="15.75" customHeight="1">
      <c r="A462" s="216"/>
      <c r="B462" s="217"/>
      <c r="C462" s="216"/>
      <c r="D462" s="218"/>
      <c r="E462" s="216"/>
      <c r="F462" s="219"/>
      <c r="H462" s="216"/>
      <c r="I462" s="216"/>
      <c r="J462" s="216"/>
      <c r="K462" s="221"/>
      <c r="L462" s="216"/>
      <c r="M462" s="216"/>
      <c r="N462" s="216"/>
      <c r="O462" s="216"/>
      <c r="R462" s="223"/>
      <c r="T462" s="294"/>
      <c r="U462" s="216"/>
      <c r="V462" s="216"/>
      <c r="W462" s="294"/>
    </row>
    <row r="463" spans="1:23" ht="15.75" customHeight="1">
      <c r="A463" s="216"/>
      <c r="B463" s="217"/>
      <c r="C463" s="216"/>
      <c r="D463" s="218"/>
      <c r="E463" s="216"/>
      <c r="F463" s="219"/>
      <c r="H463" s="216"/>
      <c r="I463" s="216"/>
      <c r="J463" s="216"/>
      <c r="K463" s="221"/>
      <c r="L463" s="216"/>
      <c r="M463" s="216"/>
      <c r="N463" s="216"/>
      <c r="O463" s="216"/>
      <c r="R463" s="223"/>
      <c r="T463" s="294"/>
      <c r="U463" s="216"/>
      <c r="V463" s="216"/>
      <c r="W463" s="294"/>
    </row>
    <row r="464" spans="1:23" ht="15.75" customHeight="1">
      <c r="A464" s="216"/>
      <c r="B464" s="217"/>
      <c r="C464" s="216"/>
      <c r="D464" s="218"/>
      <c r="E464" s="216"/>
      <c r="F464" s="219"/>
      <c r="H464" s="216"/>
      <c r="I464" s="216"/>
      <c r="J464" s="216"/>
      <c r="K464" s="221"/>
      <c r="L464" s="216"/>
      <c r="M464" s="216"/>
      <c r="N464" s="216"/>
      <c r="O464" s="216"/>
      <c r="R464" s="223"/>
      <c r="T464" s="294"/>
      <c r="U464" s="216"/>
      <c r="V464" s="216"/>
      <c r="W464" s="294"/>
    </row>
    <row r="465" spans="1:23" ht="15.75" customHeight="1">
      <c r="A465" s="216"/>
      <c r="B465" s="217"/>
      <c r="C465" s="216"/>
      <c r="D465" s="218"/>
      <c r="E465" s="216"/>
      <c r="F465" s="219"/>
      <c r="H465" s="216"/>
      <c r="I465" s="216"/>
      <c r="J465" s="216"/>
      <c r="K465" s="221"/>
      <c r="L465" s="216"/>
      <c r="M465" s="216"/>
      <c r="N465" s="216"/>
      <c r="O465" s="216"/>
      <c r="R465" s="223"/>
      <c r="T465" s="294"/>
      <c r="U465" s="216"/>
      <c r="V465" s="216"/>
      <c r="W465" s="294"/>
    </row>
    <row r="466" spans="1:23" ht="15.75" customHeight="1">
      <c r="A466" s="216"/>
      <c r="B466" s="217"/>
      <c r="C466" s="216"/>
      <c r="D466" s="218"/>
      <c r="E466" s="216"/>
      <c r="F466" s="219"/>
      <c r="H466" s="216"/>
      <c r="I466" s="216"/>
      <c r="J466" s="216"/>
      <c r="K466" s="221"/>
      <c r="L466" s="216"/>
      <c r="M466" s="216"/>
      <c r="N466" s="216"/>
      <c r="O466" s="216"/>
      <c r="R466" s="223"/>
      <c r="T466" s="294"/>
      <c r="U466" s="216"/>
      <c r="V466" s="216"/>
      <c r="W466" s="294"/>
    </row>
    <row r="467" spans="1:23" ht="15.75" customHeight="1">
      <c r="A467" s="216"/>
      <c r="B467" s="217"/>
      <c r="C467" s="216"/>
      <c r="D467" s="218"/>
      <c r="E467" s="216"/>
      <c r="F467" s="219"/>
      <c r="H467" s="216"/>
      <c r="I467" s="216"/>
      <c r="J467" s="216"/>
      <c r="K467" s="221"/>
      <c r="L467" s="216"/>
      <c r="M467" s="216"/>
      <c r="N467" s="216"/>
      <c r="O467" s="216"/>
      <c r="R467" s="223"/>
      <c r="T467" s="294"/>
      <c r="U467" s="216"/>
      <c r="V467" s="216"/>
      <c r="W467" s="294"/>
    </row>
    <row r="468" spans="1:23" ht="15.75" customHeight="1">
      <c r="A468" s="216"/>
      <c r="B468" s="217"/>
      <c r="C468" s="216"/>
      <c r="D468" s="218"/>
      <c r="E468" s="216"/>
      <c r="F468" s="219"/>
      <c r="H468" s="216"/>
      <c r="I468" s="216"/>
      <c r="J468" s="216"/>
      <c r="K468" s="221"/>
      <c r="L468" s="216"/>
      <c r="M468" s="216"/>
      <c r="N468" s="216"/>
      <c r="O468" s="216"/>
      <c r="R468" s="223"/>
      <c r="T468" s="294"/>
      <c r="U468" s="216"/>
      <c r="V468" s="216"/>
      <c r="W468" s="294"/>
    </row>
    <row r="469" spans="1:23" ht="15.75" customHeight="1">
      <c r="A469" s="216"/>
      <c r="B469" s="217"/>
      <c r="C469" s="216"/>
      <c r="D469" s="218"/>
      <c r="E469" s="216"/>
      <c r="F469" s="219"/>
      <c r="H469" s="216"/>
      <c r="I469" s="216"/>
      <c r="J469" s="216"/>
      <c r="K469" s="221"/>
      <c r="L469" s="216"/>
      <c r="M469" s="216"/>
      <c r="N469" s="216"/>
      <c r="O469" s="216"/>
      <c r="R469" s="223"/>
      <c r="T469" s="294"/>
      <c r="U469" s="216"/>
      <c r="V469" s="216"/>
      <c r="W469" s="294"/>
    </row>
    <row r="470" spans="1:23" ht="15.75" customHeight="1">
      <c r="A470" s="216"/>
      <c r="B470" s="217"/>
      <c r="C470" s="216"/>
      <c r="D470" s="218"/>
      <c r="E470" s="216"/>
      <c r="F470" s="219"/>
      <c r="H470" s="216"/>
      <c r="I470" s="216"/>
      <c r="J470" s="216"/>
      <c r="K470" s="221"/>
      <c r="L470" s="216"/>
      <c r="M470" s="216"/>
      <c r="N470" s="216"/>
      <c r="O470" s="216"/>
      <c r="R470" s="223"/>
      <c r="T470" s="294"/>
      <c r="U470" s="216"/>
      <c r="V470" s="216"/>
      <c r="W470" s="294"/>
    </row>
    <row r="471" spans="1:23" ht="15.75" customHeight="1">
      <c r="A471" s="216"/>
      <c r="B471" s="217"/>
      <c r="C471" s="216"/>
      <c r="D471" s="218"/>
      <c r="E471" s="216"/>
      <c r="F471" s="219"/>
      <c r="H471" s="216"/>
      <c r="I471" s="216"/>
      <c r="J471" s="216"/>
      <c r="K471" s="221"/>
      <c r="L471" s="216"/>
      <c r="M471" s="216"/>
      <c r="N471" s="216"/>
      <c r="O471" s="216"/>
      <c r="R471" s="223"/>
      <c r="T471" s="294"/>
      <c r="U471" s="216"/>
      <c r="V471" s="216"/>
      <c r="W471" s="294"/>
    </row>
    <row r="472" spans="1:23" ht="15.75" customHeight="1">
      <c r="A472" s="216"/>
      <c r="B472" s="217"/>
      <c r="C472" s="216"/>
      <c r="D472" s="218"/>
      <c r="E472" s="216"/>
      <c r="F472" s="219"/>
      <c r="H472" s="216"/>
      <c r="I472" s="216"/>
      <c r="J472" s="216"/>
      <c r="K472" s="221"/>
      <c r="L472" s="216"/>
      <c r="M472" s="216"/>
      <c r="N472" s="216"/>
      <c r="O472" s="216"/>
      <c r="R472" s="223"/>
      <c r="T472" s="294"/>
      <c r="U472" s="216"/>
      <c r="V472" s="216"/>
      <c r="W472" s="294"/>
    </row>
    <row r="473" spans="1:23" ht="15.75" customHeight="1">
      <c r="A473" s="216"/>
      <c r="B473" s="217"/>
      <c r="C473" s="216"/>
      <c r="D473" s="218"/>
      <c r="E473" s="216"/>
      <c r="F473" s="219"/>
      <c r="H473" s="216"/>
      <c r="I473" s="216"/>
      <c r="J473" s="216"/>
      <c r="K473" s="221"/>
      <c r="L473" s="216"/>
      <c r="M473" s="216"/>
      <c r="N473" s="216"/>
      <c r="O473" s="216"/>
      <c r="R473" s="223"/>
      <c r="T473" s="294"/>
      <c r="U473" s="216"/>
      <c r="V473" s="216"/>
      <c r="W473" s="294"/>
    </row>
    <row r="474" spans="1:23" ht="15.75" customHeight="1">
      <c r="A474" s="216"/>
      <c r="B474" s="217"/>
      <c r="C474" s="216"/>
      <c r="D474" s="218"/>
      <c r="E474" s="216"/>
      <c r="F474" s="219"/>
      <c r="H474" s="216"/>
      <c r="I474" s="216"/>
      <c r="J474" s="216"/>
      <c r="K474" s="221"/>
      <c r="L474" s="216"/>
      <c r="M474" s="216"/>
      <c r="N474" s="216"/>
      <c r="O474" s="216"/>
      <c r="R474" s="223"/>
      <c r="T474" s="294"/>
      <c r="U474" s="216"/>
      <c r="V474" s="216"/>
      <c r="W474" s="294"/>
    </row>
    <row r="475" spans="1:23" ht="15.75" customHeight="1">
      <c r="A475" s="216"/>
      <c r="B475" s="217"/>
      <c r="C475" s="216"/>
      <c r="D475" s="218"/>
      <c r="E475" s="216"/>
      <c r="F475" s="219"/>
      <c r="H475" s="216"/>
      <c r="I475" s="216"/>
      <c r="J475" s="216"/>
      <c r="K475" s="221"/>
      <c r="L475" s="216"/>
      <c r="M475" s="216"/>
      <c r="N475" s="216"/>
      <c r="O475" s="216"/>
      <c r="R475" s="223"/>
      <c r="T475" s="294"/>
      <c r="U475" s="216"/>
      <c r="V475" s="216"/>
      <c r="W475" s="294"/>
    </row>
    <row r="476" spans="1:23" ht="15.75" customHeight="1">
      <c r="A476" s="216"/>
      <c r="B476" s="217"/>
      <c r="C476" s="216"/>
      <c r="D476" s="218"/>
      <c r="E476" s="216"/>
      <c r="F476" s="219"/>
      <c r="H476" s="216"/>
      <c r="I476" s="216"/>
      <c r="J476" s="216"/>
      <c r="K476" s="221"/>
      <c r="L476" s="216"/>
      <c r="M476" s="216"/>
      <c r="N476" s="216"/>
      <c r="O476" s="216"/>
      <c r="R476" s="223"/>
      <c r="T476" s="294"/>
      <c r="U476" s="216"/>
      <c r="V476" s="216"/>
      <c r="W476" s="294"/>
    </row>
    <row r="477" spans="1:23" ht="15.75" customHeight="1">
      <c r="A477" s="216"/>
      <c r="B477" s="217"/>
      <c r="C477" s="216"/>
      <c r="D477" s="218"/>
      <c r="E477" s="216"/>
      <c r="F477" s="219"/>
      <c r="H477" s="216"/>
      <c r="I477" s="216"/>
      <c r="J477" s="216"/>
      <c r="K477" s="221"/>
      <c r="L477" s="216"/>
      <c r="M477" s="216"/>
      <c r="N477" s="216"/>
      <c r="O477" s="216"/>
      <c r="R477" s="223"/>
      <c r="T477" s="294"/>
      <c r="U477" s="216"/>
      <c r="V477" s="216"/>
      <c r="W477" s="294"/>
    </row>
    <row r="478" spans="1:23" ht="15.75" customHeight="1">
      <c r="A478" s="216"/>
      <c r="B478" s="217"/>
      <c r="C478" s="216"/>
      <c r="D478" s="218"/>
      <c r="E478" s="216"/>
      <c r="F478" s="219"/>
      <c r="H478" s="216"/>
      <c r="I478" s="216"/>
      <c r="J478" s="216"/>
      <c r="K478" s="221"/>
      <c r="L478" s="216"/>
      <c r="M478" s="216"/>
      <c r="N478" s="216"/>
      <c r="O478" s="216"/>
      <c r="R478" s="223"/>
      <c r="T478" s="294"/>
      <c r="U478" s="216"/>
      <c r="V478" s="216"/>
      <c r="W478" s="294"/>
    </row>
    <row r="479" spans="1:23" ht="15.75" customHeight="1">
      <c r="A479" s="216"/>
      <c r="B479" s="217"/>
      <c r="C479" s="216"/>
      <c r="D479" s="218"/>
      <c r="E479" s="216"/>
      <c r="F479" s="219"/>
      <c r="H479" s="216"/>
      <c r="I479" s="216"/>
      <c r="J479" s="216"/>
      <c r="K479" s="221"/>
      <c r="L479" s="216"/>
      <c r="M479" s="216"/>
      <c r="N479" s="216"/>
      <c r="O479" s="216"/>
      <c r="R479" s="223"/>
      <c r="T479" s="294"/>
      <c r="U479" s="216"/>
      <c r="V479" s="216"/>
      <c r="W479" s="294"/>
    </row>
    <row r="480" spans="1:23" ht="15.75" customHeight="1">
      <c r="A480" s="216"/>
      <c r="B480" s="217"/>
      <c r="C480" s="216"/>
      <c r="D480" s="218"/>
      <c r="E480" s="216"/>
      <c r="F480" s="219"/>
      <c r="H480" s="216"/>
      <c r="I480" s="216"/>
      <c r="J480" s="216"/>
      <c r="K480" s="221"/>
      <c r="L480" s="216"/>
      <c r="M480" s="216"/>
      <c r="N480" s="216"/>
      <c r="O480" s="216"/>
      <c r="R480" s="223"/>
      <c r="T480" s="294"/>
      <c r="U480" s="216"/>
      <c r="V480" s="216"/>
      <c r="W480" s="294"/>
    </row>
    <row r="481" spans="1:23" ht="15.75" customHeight="1">
      <c r="A481" s="216"/>
      <c r="B481" s="217"/>
      <c r="C481" s="216"/>
      <c r="D481" s="218"/>
      <c r="E481" s="216"/>
      <c r="F481" s="219"/>
      <c r="H481" s="216"/>
      <c r="I481" s="216"/>
      <c r="J481" s="216"/>
      <c r="K481" s="221"/>
      <c r="L481" s="216"/>
      <c r="M481" s="216"/>
      <c r="N481" s="216"/>
      <c r="O481" s="216"/>
      <c r="R481" s="223"/>
      <c r="T481" s="294"/>
      <c r="U481" s="216"/>
      <c r="V481" s="216"/>
      <c r="W481" s="294"/>
    </row>
    <row r="482" spans="1:23" ht="15.75" customHeight="1">
      <c r="A482" s="216"/>
      <c r="B482" s="217"/>
      <c r="C482" s="216"/>
      <c r="D482" s="218"/>
      <c r="E482" s="216"/>
      <c r="F482" s="219"/>
      <c r="H482" s="216"/>
      <c r="I482" s="216"/>
      <c r="J482" s="216"/>
      <c r="K482" s="221"/>
      <c r="L482" s="216"/>
      <c r="M482" s="216"/>
      <c r="N482" s="216"/>
      <c r="O482" s="216"/>
      <c r="R482" s="223"/>
      <c r="T482" s="294"/>
      <c r="U482" s="216"/>
      <c r="V482" s="216"/>
      <c r="W482" s="294"/>
    </row>
    <row r="483" spans="1:23" ht="15.75" customHeight="1">
      <c r="A483" s="216"/>
      <c r="B483" s="217"/>
      <c r="C483" s="216"/>
      <c r="D483" s="218"/>
      <c r="E483" s="216"/>
      <c r="F483" s="219"/>
      <c r="H483" s="216"/>
      <c r="I483" s="216"/>
      <c r="J483" s="216"/>
      <c r="K483" s="221"/>
      <c r="L483" s="216"/>
      <c r="M483" s="216"/>
      <c r="N483" s="216"/>
      <c r="O483" s="216"/>
      <c r="R483" s="223"/>
      <c r="T483" s="294"/>
      <c r="U483" s="216"/>
      <c r="V483" s="216"/>
      <c r="W483" s="294"/>
    </row>
    <row r="484" spans="1:23" ht="15.75" customHeight="1">
      <c r="A484" s="216"/>
      <c r="B484" s="217"/>
      <c r="C484" s="216"/>
      <c r="D484" s="218"/>
      <c r="E484" s="216"/>
      <c r="F484" s="219"/>
      <c r="H484" s="216"/>
      <c r="I484" s="216"/>
      <c r="J484" s="216"/>
      <c r="K484" s="221"/>
      <c r="L484" s="216"/>
      <c r="M484" s="216"/>
      <c r="N484" s="216"/>
      <c r="O484" s="216"/>
      <c r="R484" s="223"/>
      <c r="T484" s="294"/>
      <c r="U484" s="216"/>
      <c r="V484" s="216"/>
      <c r="W484" s="294"/>
    </row>
    <row r="485" spans="1:23" ht="15.75" customHeight="1">
      <c r="A485" s="216"/>
      <c r="B485" s="217"/>
      <c r="C485" s="216"/>
      <c r="D485" s="218"/>
      <c r="E485" s="216"/>
      <c r="F485" s="219"/>
      <c r="H485" s="216"/>
      <c r="I485" s="216"/>
      <c r="J485" s="216"/>
      <c r="K485" s="221"/>
      <c r="L485" s="216"/>
      <c r="M485" s="216"/>
      <c r="N485" s="216"/>
      <c r="O485" s="216"/>
      <c r="R485" s="223"/>
      <c r="T485" s="294"/>
      <c r="U485" s="216"/>
      <c r="V485" s="216"/>
      <c r="W485" s="294"/>
    </row>
    <row r="486" spans="1:23" ht="15.75" customHeight="1">
      <c r="A486" s="216"/>
      <c r="B486" s="217"/>
      <c r="C486" s="216"/>
      <c r="D486" s="218"/>
      <c r="E486" s="216"/>
      <c r="F486" s="219"/>
      <c r="H486" s="216"/>
      <c r="I486" s="216"/>
      <c r="J486" s="216"/>
      <c r="K486" s="221"/>
      <c r="L486" s="216"/>
      <c r="M486" s="216"/>
      <c r="N486" s="216"/>
      <c r="O486" s="216"/>
      <c r="R486" s="223"/>
      <c r="T486" s="294"/>
      <c r="U486" s="216"/>
      <c r="V486" s="216"/>
      <c r="W486" s="294"/>
    </row>
    <row r="487" spans="1:23" ht="15.75" customHeight="1">
      <c r="A487" s="216"/>
      <c r="B487" s="217"/>
      <c r="C487" s="216"/>
      <c r="D487" s="218"/>
      <c r="E487" s="216"/>
      <c r="F487" s="219"/>
      <c r="H487" s="216"/>
      <c r="I487" s="216"/>
      <c r="J487" s="216"/>
      <c r="K487" s="221"/>
      <c r="L487" s="216"/>
      <c r="M487" s="216"/>
      <c r="N487" s="216"/>
      <c r="O487" s="216"/>
      <c r="R487" s="223"/>
      <c r="T487" s="294"/>
      <c r="U487" s="216"/>
      <c r="V487" s="216"/>
      <c r="W487" s="294"/>
    </row>
    <row r="488" spans="1:23" ht="15.75" customHeight="1">
      <c r="A488" s="216"/>
      <c r="B488" s="217"/>
      <c r="C488" s="216"/>
      <c r="D488" s="218"/>
      <c r="E488" s="216"/>
      <c r="F488" s="219"/>
      <c r="H488" s="216"/>
      <c r="I488" s="216"/>
      <c r="J488" s="216"/>
      <c r="K488" s="221"/>
      <c r="L488" s="216"/>
      <c r="M488" s="216"/>
      <c r="N488" s="216"/>
      <c r="O488" s="216"/>
      <c r="R488" s="223"/>
      <c r="T488" s="294"/>
      <c r="U488" s="216"/>
      <c r="V488" s="216"/>
      <c r="W488" s="294"/>
    </row>
    <row r="489" spans="1:23" ht="15.75" customHeight="1">
      <c r="A489" s="216"/>
      <c r="B489" s="217"/>
      <c r="C489" s="216"/>
      <c r="D489" s="218"/>
      <c r="E489" s="216"/>
      <c r="F489" s="219"/>
      <c r="H489" s="216"/>
      <c r="I489" s="216"/>
      <c r="J489" s="216"/>
      <c r="K489" s="221"/>
      <c r="L489" s="216"/>
      <c r="M489" s="216"/>
      <c r="N489" s="216"/>
      <c r="O489" s="216"/>
      <c r="R489" s="223"/>
      <c r="T489" s="294"/>
      <c r="U489" s="216"/>
      <c r="V489" s="216"/>
      <c r="W489" s="294"/>
    </row>
    <row r="490" spans="1:23" ht="15.75" customHeight="1">
      <c r="A490" s="216"/>
      <c r="B490" s="217"/>
      <c r="C490" s="216"/>
      <c r="D490" s="218"/>
      <c r="E490" s="216"/>
      <c r="F490" s="219"/>
      <c r="H490" s="216"/>
      <c r="I490" s="216"/>
      <c r="J490" s="216"/>
      <c r="K490" s="221"/>
      <c r="L490" s="216"/>
      <c r="M490" s="216"/>
      <c r="N490" s="216"/>
      <c r="O490" s="216"/>
      <c r="R490" s="223"/>
      <c r="T490" s="294"/>
      <c r="U490" s="216"/>
      <c r="V490" s="216"/>
      <c r="W490" s="294"/>
    </row>
    <row r="491" spans="1:23" ht="15.75" customHeight="1">
      <c r="A491" s="216"/>
      <c r="B491" s="217"/>
      <c r="C491" s="216"/>
      <c r="D491" s="218"/>
      <c r="E491" s="216"/>
      <c r="F491" s="219"/>
      <c r="H491" s="216"/>
      <c r="I491" s="216"/>
      <c r="J491" s="216"/>
      <c r="K491" s="221"/>
      <c r="L491" s="216"/>
      <c r="M491" s="216"/>
      <c r="N491" s="216"/>
      <c r="O491" s="216"/>
      <c r="R491" s="223"/>
      <c r="T491" s="294"/>
      <c r="U491" s="216"/>
      <c r="V491" s="216"/>
      <c r="W491" s="294"/>
    </row>
    <row r="492" spans="1:23" ht="15.75" customHeight="1">
      <c r="A492" s="216"/>
      <c r="B492" s="217"/>
      <c r="C492" s="216"/>
      <c r="D492" s="218"/>
      <c r="E492" s="216"/>
      <c r="F492" s="219"/>
      <c r="H492" s="216"/>
      <c r="I492" s="216"/>
      <c r="J492" s="216"/>
      <c r="K492" s="221"/>
      <c r="L492" s="216"/>
      <c r="M492" s="216"/>
      <c r="N492" s="216"/>
      <c r="O492" s="216"/>
      <c r="R492" s="223"/>
      <c r="T492" s="294"/>
      <c r="U492" s="216"/>
      <c r="V492" s="216"/>
      <c r="W492" s="294"/>
    </row>
    <row r="493" spans="1:23" ht="15.75" customHeight="1">
      <c r="A493" s="216"/>
      <c r="B493" s="217"/>
      <c r="C493" s="216"/>
      <c r="D493" s="218"/>
      <c r="E493" s="216"/>
      <c r="F493" s="219"/>
      <c r="H493" s="216"/>
      <c r="I493" s="216"/>
      <c r="J493" s="216"/>
      <c r="K493" s="221"/>
      <c r="L493" s="216"/>
      <c r="M493" s="216"/>
      <c r="N493" s="216"/>
      <c r="O493" s="216"/>
      <c r="R493" s="223"/>
      <c r="T493" s="294"/>
      <c r="U493" s="216"/>
      <c r="V493" s="216"/>
      <c r="W493" s="294"/>
    </row>
    <row r="494" spans="1:23" ht="15.75" customHeight="1">
      <c r="A494" s="216"/>
      <c r="B494" s="217"/>
      <c r="C494" s="216"/>
      <c r="D494" s="218"/>
      <c r="E494" s="216"/>
      <c r="F494" s="219"/>
      <c r="H494" s="216"/>
      <c r="I494" s="216"/>
      <c r="J494" s="216"/>
      <c r="K494" s="221"/>
      <c r="L494" s="216"/>
      <c r="M494" s="216"/>
      <c r="N494" s="216"/>
      <c r="O494" s="216"/>
      <c r="R494" s="223"/>
      <c r="T494" s="294"/>
      <c r="U494" s="216"/>
      <c r="V494" s="216"/>
      <c r="W494" s="294"/>
    </row>
    <row r="495" spans="1:23" ht="15.75" customHeight="1">
      <c r="A495" s="216"/>
      <c r="B495" s="217"/>
      <c r="C495" s="216"/>
      <c r="D495" s="218"/>
      <c r="E495" s="216"/>
      <c r="F495" s="219"/>
      <c r="H495" s="216"/>
      <c r="I495" s="216"/>
      <c r="J495" s="216"/>
      <c r="K495" s="221"/>
      <c r="L495" s="216"/>
      <c r="M495" s="216"/>
      <c r="N495" s="216"/>
      <c r="O495" s="216"/>
      <c r="R495" s="223"/>
      <c r="T495" s="294"/>
      <c r="U495" s="216"/>
      <c r="V495" s="216"/>
      <c r="W495" s="294"/>
    </row>
    <row r="496" spans="1:23" ht="15.75" customHeight="1">
      <c r="A496" s="216"/>
      <c r="B496" s="217"/>
      <c r="C496" s="216"/>
      <c r="D496" s="218"/>
      <c r="E496" s="216"/>
      <c r="F496" s="219"/>
      <c r="H496" s="216"/>
      <c r="I496" s="216"/>
      <c r="J496" s="216"/>
      <c r="K496" s="221"/>
      <c r="L496" s="216"/>
      <c r="M496" s="216"/>
      <c r="N496" s="216"/>
      <c r="O496" s="216"/>
      <c r="R496" s="223"/>
      <c r="T496" s="294"/>
      <c r="U496" s="216"/>
      <c r="V496" s="216"/>
      <c r="W496" s="294"/>
    </row>
    <row r="497" spans="1:23" ht="15.75" customHeight="1">
      <c r="A497" s="216"/>
      <c r="B497" s="217"/>
      <c r="C497" s="216"/>
      <c r="D497" s="218"/>
      <c r="E497" s="216"/>
      <c r="F497" s="219"/>
      <c r="H497" s="216"/>
      <c r="I497" s="216"/>
      <c r="J497" s="216"/>
      <c r="K497" s="221"/>
      <c r="L497" s="216"/>
      <c r="M497" s="216"/>
      <c r="N497" s="216"/>
      <c r="O497" s="216"/>
      <c r="R497" s="223"/>
      <c r="T497" s="294"/>
      <c r="U497" s="216"/>
      <c r="V497" s="216"/>
      <c r="W497" s="294"/>
    </row>
    <row r="498" spans="1:23" ht="15.75" customHeight="1">
      <c r="A498" s="216"/>
      <c r="B498" s="217"/>
      <c r="C498" s="216"/>
      <c r="D498" s="218"/>
      <c r="E498" s="216"/>
      <c r="F498" s="219"/>
      <c r="H498" s="216"/>
      <c r="I498" s="216"/>
      <c r="J498" s="216"/>
      <c r="K498" s="221"/>
      <c r="L498" s="216"/>
      <c r="M498" s="216"/>
      <c r="N498" s="216"/>
      <c r="O498" s="216"/>
      <c r="R498" s="223"/>
      <c r="T498" s="294"/>
      <c r="U498" s="216"/>
      <c r="V498" s="216"/>
      <c r="W498" s="294"/>
    </row>
    <row r="499" spans="1:23" ht="15.75" customHeight="1">
      <c r="A499" s="216"/>
      <c r="B499" s="217"/>
      <c r="C499" s="216"/>
      <c r="D499" s="218"/>
      <c r="E499" s="216"/>
      <c r="F499" s="219"/>
      <c r="H499" s="216"/>
      <c r="I499" s="216"/>
      <c r="J499" s="216"/>
      <c r="K499" s="221"/>
      <c r="L499" s="216"/>
      <c r="M499" s="216"/>
      <c r="N499" s="216"/>
      <c r="O499" s="216"/>
      <c r="R499" s="223"/>
      <c r="T499" s="294"/>
      <c r="U499" s="216"/>
      <c r="V499" s="216"/>
      <c r="W499" s="294"/>
    </row>
    <row r="500" spans="1:23" ht="15.75" customHeight="1">
      <c r="A500" s="216"/>
      <c r="B500" s="217"/>
      <c r="C500" s="216"/>
      <c r="D500" s="218"/>
      <c r="E500" s="216"/>
      <c r="F500" s="219"/>
      <c r="H500" s="216"/>
      <c r="I500" s="216"/>
      <c r="J500" s="216"/>
      <c r="K500" s="221"/>
      <c r="L500" s="216"/>
      <c r="M500" s="216"/>
      <c r="N500" s="216"/>
      <c r="O500" s="216"/>
      <c r="R500" s="223"/>
      <c r="T500" s="294"/>
      <c r="U500" s="216"/>
      <c r="V500" s="216"/>
      <c r="W500" s="294"/>
    </row>
    <row r="501" spans="1:23" ht="15.75" customHeight="1">
      <c r="A501" s="216"/>
      <c r="B501" s="217"/>
      <c r="C501" s="216"/>
      <c r="D501" s="218"/>
      <c r="E501" s="216"/>
      <c r="F501" s="219"/>
      <c r="H501" s="216"/>
      <c r="I501" s="216"/>
      <c r="J501" s="216"/>
      <c r="K501" s="221"/>
      <c r="L501" s="216"/>
      <c r="M501" s="216"/>
      <c r="N501" s="216"/>
      <c r="O501" s="216"/>
      <c r="R501" s="223"/>
      <c r="T501" s="294"/>
      <c r="U501" s="216"/>
      <c r="V501" s="216"/>
      <c r="W501" s="294"/>
    </row>
    <row r="502" spans="1:23" ht="15.75" customHeight="1">
      <c r="A502" s="216"/>
      <c r="B502" s="217"/>
      <c r="C502" s="216"/>
      <c r="D502" s="218"/>
      <c r="E502" s="216"/>
      <c r="F502" s="219"/>
      <c r="H502" s="216"/>
      <c r="I502" s="216"/>
      <c r="J502" s="216"/>
      <c r="K502" s="221"/>
      <c r="L502" s="216"/>
      <c r="M502" s="216"/>
      <c r="N502" s="216"/>
      <c r="O502" s="216"/>
      <c r="R502" s="223"/>
      <c r="T502" s="294"/>
      <c r="U502" s="216"/>
      <c r="V502" s="216"/>
      <c r="W502" s="294"/>
    </row>
    <row r="503" spans="1:23" ht="15.75" customHeight="1">
      <c r="A503" s="216"/>
      <c r="B503" s="217"/>
      <c r="C503" s="216"/>
      <c r="D503" s="218"/>
      <c r="E503" s="216"/>
      <c r="F503" s="219"/>
      <c r="H503" s="216"/>
      <c r="I503" s="216"/>
      <c r="J503" s="216"/>
      <c r="K503" s="221"/>
      <c r="L503" s="216"/>
      <c r="M503" s="216"/>
      <c r="N503" s="216"/>
      <c r="O503" s="216"/>
      <c r="R503" s="223"/>
      <c r="T503" s="294"/>
      <c r="U503" s="216"/>
      <c r="V503" s="216"/>
      <c r="W503" s="294"/>
    </row>
    <row r="504" spans="1:23" ht="15.75" customHeight="1">
      <c r="A504" s="216"/>
      <c r="B504" s="217"/>
      <c r="C504" s="216"/>
      <c r="D504" s="218"/>
      <c r="E504" s="216"/>
      <c r="F504" s="219"/>
      <c r="H504" s="216"/>
      <c r="I504" s="216"/>
      <c r="J504" s="216"/>
      <c r="K504" s="221"/>
      <c r="L504" s="216"/>
      <c r="M504" s="216"/>
      <c r="N504" s="216"/>
      <c r="O504" s="216"/>
      <c r="R504" s="223"/>
      <c r="T504" s="294"/>
      <c r="U504" s="216"/>
      <c r="V504" s="216"/>
      <c r="W504" s="294"/>
    </row>
    <row r="505" spans="1:23" ht="15.75" customHeight="1">
      <c r="A505" s="216"/>
      <c r="B505" s="217"/>
      <c r="C505" s="216"/>
      <c r="D505" s="218"/>
      <c r="E505" s="216"/>
      <c r="F505" s="219"/>
      <c r="H505" s="216"/>
      <c r="I505" s="216"/>
      <c r="J505" s="216"/>
      <c r="K505" s="221"/>
      <c r="L505" s="216"/>
      <c r="M505" s="216"/>
      <c r="N505" s="216"/>
      <c r="O505" s="216"/>
      <c r="R505" s="223"/>
      <c r="T505" s="294"/>
      <c r="U505" s="216"/>
      <c r="V505" s="216"/>
      <c r="W505" s="294"/>
    </row>
    <row r="506" spans="1:23" ht="15.75" customHeight="1">
      <c r="A506" s="216"/>
      <c r="B506" s="217"/>
      <c r="C506" s="216"/>
      <c r="D506" s="218"/>
      <c r="E506" s="216"/>
      <c r="F506" s="219"/>
      <c r="H506" s="216"/>
      <c r="I506" s="216"/>
      <c r="J506" s="216"/>
      <c r="K506" s="221"/>
      <c r="L506" s="216"/>
      <c r="M506" s="216"/>
      <c r="N506" s="216"/>
      <c r="O506" s="216"/>
      <c r="R506" s="223"/>
      <c r="T506" s="294"/>
      <c r="U506" s="216"/>
      <c r="V506" s="216"/>
      <c r="W506" s="294"/>
    </row>
    <row r="507" spans="1:23" ht="15.75" customHeight="1">
      <c r="A507" s="216"/>
      <c r="B507" s="217"/>
      <c r="C507" s="216"/>
      <c r="D507" s="218"/>
      <c r="E507" s="216"/>
      <c r="F507" s="219"/>
      <c r="H507" s="216"/>
      <c r="I507" s="216"/>
      <c r="J507" s="216"/>
      <c r="K507" s="221"/>
      <c r="L507" s="216"/>
      <c r="M507" s="216"/>
      <c r="N507" s="216"/>
      <c r="O507" s="216"/>
      <c r="R507" s="223"/>
      <c r="T507" s="294"/>
      <c r="U507" s="216"/>
      <c r="V507" s="216"/>
      <c r="W507" s="294"/>
    </row>
    <row r="508" spans="1:23" ht="15.75" customHeight="1">
      <c r="A508" s="216"/>
      <c r="B508" s="217"/>
      <c r="C508" s="216"/>
      <c r="D508" s="218"/>
      <c r="E508" s="216"/>
      <c r="F508" s="219"/>
      <c r="H508" s="216"/>
      <c r="I508" s="216"/>
      <c r="J508" s="216"/>
      <c r="K508" s="221"/>
      <c r="L508" s="216"/>
      <c r="M508" s="216"/>
      <c r="N508" s="216"/>
      <c r="O508" s="216"/>
      <c r="R508" s="223"/>
      <c r="T508" s="294"/>
      <c r="U508" s="216"/>
      <c r="V508" s="216"/>
      <c r="W508" s="294"/>
    </row>
    <row r="509" spans="1:23" ht="15.75" customHeight="1">
      <c r="A509" s="216"/>
      <c r="B509" s="217"/>
      <c r="C509" s="216"/>
      <c r="D509" s="218"/>
      <c r="E509" s="216"/>
      <c r="F509" s="219"/>
      <c r="H509" s="216"/>
      <c r="I509" s="216"/>
      <c r="J509" s="216"/>
      <c r="K509" s="221"/>
      <c r="L509" s="216"/>
      <c r="M509" s="216"/>
      <c r="N509" s="216"/>
      <c r="O509" s="216"/>
      <c r="R509" s="223"/>
      <c r="T509" s="294"/>
      <c r="U509" s="216"/>
      <c r="V509" s="216"/>
      <c r="W509" s="294"/>
    </row>
    <row r="510" spans="1:23" ht="15.75" customHeight="1">
      <c r="A510" s="216"/>
      <c r="B510" s="217"/>
      <c r="C510" s="216"/>
      <c r="D510" s="218"/>
      <c r="E510" s="216"/>
      <c r="F510" s="219"/>
      <c r="H510" s="216"/>
      <c r="I510" s="216"/>
      <c r="J510" s="216"/>
      <c r="K510" s="221"/>
      <c r="L510" s="216"/>
      <c r="M510" s="216"/>
      <c r="N510" s="216"/>
      <c r="O510" s="216"/>
      <c r="R510" s="223"/>
      <c r="T510" s="294"/>
      <c r="U510" s="216"/>
      <c r="V510" s="216"/>
      <c r="W510" s="294"/>
    </row>
    <row r="511" spans="1:23" ht="15.75" customHeight="1">
      <c r="A511" s="216"/>
      <c r="B511" s="217"/>
      <c r="C511" s="216"/>
      <c r="D511" s="218"/>
      <c r="E511" s="216"/>
      <c r="F511" s="219"/>
      <c r="H511" s="216"/>
      <c r="I511" s="216"/>
      <c r="J511" s="216"/>
      <c r="K511" s="221"/>
      <c r="L511" s="216"/>
      <c r="M511" s="216"/>
      <c r="N511" s="216"/>
      <c r="O511" s="216"/>
      <c r="R511" s="223"/>
      <c r="T511" s="294"/>
      <c r="U511" s="216"/>
      <c r="V511" s="216"/>
      <c r="W511" s="294"/>
    </row>
    <row r="512" spans="1:23" ht="15.75" customHeight="1">
      <c r="A512" s="216"/>
      <c r="B512" s="217"/>
      <c r="C512" s="216"/>
      <c r="D512" s="218"/>
      <c r="E512" s="216"/>
      <c r="F512" s="219"/>
      <c r="H512" s="216"/>
      <c r="I512" s="216"/>
      <c r="J512" s="216"/>
      <c r="K512" s="221"/>
      <c r="L512" s="216"/>
      <c r="M512" s="216"/>
      <c r="N512" s="216"/>
      <c r="O512" s="216"/>
      <c r="R512" s="223"/>
      <c r="T512" s="294"/>
      <c r="U512" s="216"/>
      <c r="V512" s="216"/>
      <c r="W512" s="294"/>
    </row>
    <row r="513" spans="1:23" ht="15.75" customHeight="1">
      <c r="A513" s="216"/>
      <c r="B513" s="217"/>
      <c r="C513" s="216"/>
      <c r="D513" s="218"/>
      <c r="E513" s="216"/>
      <c r="F513" s="219"/>
      <c r="H513" s="216"/>
      <c r="I513" s="216"/>
      <c r="J513" s="216"/>
      <c r="K513" s="221"/>
      <c r="L513" s="216"/>
      <c r="M513" s="216"/>
      <c r="N513" s="216"/>
      <c r="O513" s="216"/>
      <c r="R513" s="223"/>
      <c r="T513" s="294"/>
      <c r="U513" s="216"/>
      <c r="V513" s="216"/>
      <c r="W513" s="294"/>
    </row>
    <row r="514" spans="1:23" ht="15.75" customHeight="1">
      <c r="A514" s="216"/>
      <c r="B514" s="217"/>
      <c r="C514" s="216"/>
      <c r="D514" s="218"/>
      <c r="E514" s="216"/>
      <c r="F514" s="219"/>
      <c r="H514" s="216"/>
      <c r="I514" s="216"/>
      <c r="J514" s="216"/>
      <c r="K514" s="221"/>
      <c r="L514" s="216"/>
      <c r="M514" s="216"/>
      <c r="N514" s="216"/>
      <c r="O514" s="216"/>
      <c r="R514" s="223"/>
      <c r="T514" s="294"/>
      <c r="U514" s="216"/>
      <c r="V514" s="216"/>
      <c r="W514" s="294"/>
    </row>
    <row r="515" spans="1:23" ht="15.75" customHeight="1">
      <c r="A515" s="216"/>
      <c r="B515" s="217"/>
      <c r="C515" s="216"/>
      <c r="D515" s="218"/>
      <c r="E515" s="216"/>
      <c r="F515" s="219"/>
      <c r="H515" s="216"/>
      <c r="I515" s="216"/>
      <c r="J515" s="216"/>
      <c r="K515" s="221"/>
      <c r="L515" s="216"/>
      <c r="M515" s="216"/>
      <c r="N515" s="216"/>
      <c r="O515" s="216"/>
      <c r="R515" s="223"/>
      <c r="T515" s="294"/>
      <c r="U515" s="216"/>
      <c r="V515" s="216"/>
      <c r="W515" s="294"/>
    </row>
    <row r="516" spans="1:23" ht="15.75" customHeight="1">
      <c r="A516" s="216"/>
      <c r="B516" s="217"/>
      <c r="C516" s="216"/>
      <c r="D516" s="218"/>
      <c r="E516" s="216"/>
      <c r="F516" s="219"/>
      <c r="H516" s="216"/>
      <c r="I516" s="216"/>
      <c r="J516" s="216"/>
      <c r="K516" s="221"/>
      <c r="L516" s="216"/>
      <c r="M516" s="216"/>
      <c r="N516" s="216"/>
      <c r="O516" s="216"/>
      <c r="R516" s="223"/>
      <c r="T516" s="294"/>
      <c r="U516" s="216"/>
      <c r="V516" s="216"/>
      <c r="W516" s="294"/>
    </row>
    <row r="517" spans="1:23" ht="15.75" customHeight="1">
      <c r="A517" s="216"/>
      <c r="B517" s="217"/>
      <c r="C517" s="216"/>
      <c r="D517" s="218"/>
      <c r="E517" s="216"/>
      <c r="F517" s="219"/>
      <c r="H517" s="216"/>
      <c r="I517" s="216"/>
      <c r="J517" s="216"/>
      <c r="K517" s="221"/>
      <c r="L517" s="216"/>
      <c r="M517" s="216"/>
      <c r="N517" s="216"/>
      <c r="O517" s="216"/>
      <c r="R517" s="223"/>
      <c r="T517" s="294"/>
      <c r="U517" s="216"/>
      <c r="V517" s="216"/>
      <c r="W517" s="294"/>
    </row>
    <row r="518" spans="1:23" ht="15.75" customHeight="1">
      <c r="A518" s="216"/>
      <c r="B518" s="217"/>
      <c r="C518" s="216"/>
      <c r="D518" s="218"/>
      <c r="E518" s="216"/>
      <c r="F518" s="219"/>
      <c r="H518" s="216"/>
      <c r="I518" s="216"/>
      <c r="J518" s="216"/>
      <c r="K518" s="221"/>
      <c r="L518" s="216"/>
      <c r="M518" s="216"/>
      <c r="N518" s="216"/>
      <c r="O518" s="216"/>
      <c r="R518" s="223"/>
      <c r="T518" s="294"/>
      <c r="U518" s="216"/>
      <c r="V518" s="216"/>
      <c r="W518" s="294"/>
    </row>
    <row r="519" spans="1:23" ht="15.75" customHeight="1">
      <c r="A519" s="216"/>
      <c r="B519" s="217"/>
      <c r="C519" s="216"/>
      <c r="D519" s="218"/>
      <c r="E519" s="216"/>
      <c r="F519" s="219"/>
      <c r="H519" s="216"/>
      <c r="I519" s="216"/>
      <c r="J519" s="216"/>
      <c r="K519" s="221"/>
      <c r="L519" s="216"/>
      <c r="M519" s="216"/>
      <c r="N519" s="216"/>
      <c r="O519" s="216"/>
      <c r="R519" s="223"/>
      <c r="T519" s="294"/>
      <c r="U519" s="216"/>
      <c r="V519" s="216"/>
      <c r="W519" s="294"/>
    </row>
    <row r="520" spans="1:23" ht="15.75" customHeight="1">
      <c r="A520" s="216"/>
      <c r="B520" s="217"/>
      <c r="C520" s="216"/>
      <c r="D520" s="218"/>
      <c r="E520" s="216"/>
      <c r="F520" s="219"/>
      <c r="H520" s="216"/>
      <c r="I520" s="216"/>
      <c r="J520" s="216"/>
      <c r="K520" s="221"/>
      <c r="L520" s="216"/>
      <c r="M520" s="216"/>
      <c r="N520" s="216"/>
      <c r="O520" s="216"/>
      <c r="R520" s="223"/>
      <c r="T520" s="294"/>
      <c r="U520" s="216"/>
      <c r="V520" s="216"/>
      <c r="W520" s="294"/>
    </row>
    <row r="521" spans="1:23" ht="15.75" customHeight="1">
      <c r="A521" s="216"/>
      <c r="B521" s="217"/>
      <c r="C521" s="216"/>
      <c r="D521" s="218"/>
      <c r="E521" s="216"/>
      <c r="F521" s="219"/>
      <c r="H521" s="216"/>
      <c r="I521" s="216"/>
      <c r="J521" s="216"/>
      <c r="K521" s="221"/>
      <c r="L521" s="216"/>
      <c r="M521" s="216"/>
      <c r="N521" s="216"/>
      <c r="O521" s="216"/>
      <c r="R521" s="223"/>
      <c r="T521" s="294"/>
      <c r="U521" s="216"/>
      <c r="V521" s="216"/>
      <c r="W521" s="294"/>
    </row>
    <row r="522" spans="1:23" ht="15.75" customHeight="1">
      <c r="A522" s="216"/>
      <c r="B522" s="217"/>
      <c r="C522" s="216"/>
      <c r="D522" s="218"/>
      <c r="E522" s="216"/>
      <c r="F522" s="219"/>
      <c r="H522" s="216"/>
      <c r="I522" s="216"/>
      <c r="J522" s="216"/>
      <c r="K522" s="221"/>
      <c r="L522" s="216"/>
      <c r="M522" s="216"/>
      <c r="N522" s="216"/>
      <c r="O522" s="216"/>
      <c r="R522" s="223"/>
      <c r="T522" s="294"/>
      <c r="U522" s="216"/>
      <c r="V522" s="216"/>
      <c r="W522" s="294"/>
    </row>
    <row r="523" spans="1:23" ht="15.75" customHeight="1">
      <c r="A523" s="216"/>
      <c r="B523" s="217"/>
      <c r="C523" s="216"/>
      <c r="D523" s="218"/>
      <c r="E523" s="216"/>
      <c r="F523" s="219"/>
      <c r="H523" s="216"/>
      <c r="I523" s="216"/>
      <c r="J523" s="216"/>
      <c r="K523" s="221"/>
      <c r="L523" s="216"/>
      <c r="M523" s="216"/>
      <c r="N523" s="216"/>
      <c r="O523" s="216"/>
      <c r="R523" s="223"/>
      <c r="T523" s="294"/>
      <c r="U523" s="216"/>
      <c r="V523" s="216"/>
      <c r="W523" s="294"/>
    </row>
    <row r="524" spans="1:23" ht="15.75" customHeight="1">
      <c r="A524" s="216"/>
      <c r="B524" s="217"/>
      <c r="C524" s="216"/>
      <c r="D524" s="218"/>
      <c r="E524" s="216"/>
      <c r="F524" s="219"/>
      <c r="H524" s="216"/>
      <c r="I524" s="216"/>
      <c r="J524" s="216"/>
      <c r="K524" s="221"/>
      <c r="L524" s="216"/>
      <c r="M524" s="216"/>
      <c r="N524" s="216"/>
      <c r="O524" s="216"/>
      <c r="R524" s="223"/>
      <c r="T524" s="294"/>
      <c r="U524" s="216"/>
      <c r="V524" s="216"/>
      <c r="W524" s="294"/>
    </row>
    <row r="525" spans="1:23" ht="15.75" customHeight="1">
      <c r="A525" s="216"/>
      <c r="B525" s="217"/>
      <c r="C525" s="216"/>
      <c r="D525" s="218"/>
      <c r="E525" s="216"/>
      <c r="F525" s="219"/>
      <c r="H525" s="216"/>
      <c r="I525" s="216"/>
      <c r="J525" s="216"/>
      <c r="K525" s="221"/>
      <c r="L525" s="216"/>
      <c r="M525" s="216"/>
      <c r="N525" s="216"/>
      <c r="O525" s="216"/>
      <c r="R525" s="223"/>
      <c r="T525" s="294"/>
      <c r="U525" s="216"/>
      <c r="V525" s="216"/>
      <c r="W525" s="294"/>
    </row>
    <row r="526" spans="1:23" ht="15.75" customHeight="1">
      <c r="A526" s="216"/>
      <c r="B526" s="217"/>
      <c r="C526" s="216"/>
      <c r="D526" s="218"/>
      <c r="E526" s="216"/>
      <c r="F526" s="219"/>
      <c r="H526" s="216"/>
      <c r="I526" s="216"/>
      <c r="J526" s="216"/>
      <c r="K526" s="221"/>
      <c r="L526" s="216"/>
      <c r="M526" s="216"/>
      <c r="N526" s="216"/>
      <c r="O526" s="216"/>
      <c r="R526" s="223"/>
      <c r="T526" s="294"/>
      <c r="U526" s="216"/>
      <c r="V526" s="216"/>
      <c r="W526" s="294"/>
    </row>
    <row r="527" spans="1:23" ht="15.75" customHeight="1">
      <c r="A527" s="216"/>
      <c r="B527" s="217"/>
      <c r="C527" s="216"/>
      <c r="D527" s="218"/>
      <c r="E527" s="216"/>
      <c r="F527" s="219"/>
      <c r="H527" s="216"/>
      <c r="I527" s="216"/>
      <c r="J527" s="216"/>
      <c r="K527" s="221"/>
      <c r="L527" s="216"/>
      <c r="M527" s="216"/>
      <c r="N527" s="216"/>
      <c r="O527" s="216"/>
      <c r="R527" s="223"/>
      <c r="T527" s="294"/>
      <c r="U527" s="216"/>
      <c r="V527" s="216"/>
      <c r="W527" s="294"/>
    </row>
    <row r="528" spans="1:23" ht="15.75" customHeight="1">
      <c r="A528" s="216"/>
      <c r="B528" s="217"/>
      <c r="C528" s="216"/>
      <c r="D528" s="218"/>
      <c r="E528" s="216"/>
      <c r="F528" s="219"/>
      <c r="H528" s="216"/>
      <c r="I528" s="216"/>
      <c r="J528" s="216"/>
      <c r="K528" s="221"/>
      <c r="L528" s="216"/>
      <c r="M528" s="216"/>
      <c r="N528" s="216"/>
      <c r="O528" s="216"/>
      <c r="R528" s="223"/>
      <c r="T528" s="294"/>
      <c r="U528" s="216"/>
      <c r="V528" s="216"/>
      <c r="W528" s="294"/>
    </row>
    <row r="529" spans="1:23" ht="15.75" customHeight="1">
      <c r="A529" s="216"/>
      <c r="B529" s="217"/>
      <c r="C529" s="216"/>
      <c r="D529" s="218"/>
      <c r="E529" s="216"/>
      <c r="F529" s="219"/>
      <c r="H529" s="216"/>
      <c r="I529" s="216"/>
      <c r="J529" s="216"/>
      <c r="K529" s="221"/>
      <c r="L529" s="216"/>
      <c r="M529" s="216"/>
      <c r="N529" s="216"/>
      <c r="O529" s="216"/>
      <c r="R529" s="223"/>
      <c r="T529" s="294"/>
      <c r="U529" s="216"/>
      <c r="V529" s="216"/>
      <c r="W529" s="294"/>
    </row>
    <row r="530" spans="1:23" ht="15.75" customHeight="1">
      <c r="E530" s="294"/>
      <c r="F530" s="219"/>
      <c r="K530" s="397"/>
      <c r="L530" s="294"/>
      <c r="M530" s="294"/>
      <c r="N530" s="294"/>
      <c r="O530" s="294"/>
      <c r="R530" s="294"/>
      <c r="T530" s="294"/>
      <c r="U530" s="294"/>
      <c r="V530" s="294"/>
      <c r="W530" s="294"/>
    </row>
    <row r="531" spans="1:23" ht="15.75" customHeight="1">
      <c r="E531" s="294"/>
      <c r="F531" s="219"/>
      <c r="K531" s="397"/>
      <c r="L531" s="294"/>
      <c r="M531" s="294"/>
      <c r="N531" s="294"/>
      <c r="O531" s="294"/>
      <c r="R531" s="294"/>
      <c r="T531" s="294"/>
      <c r="U531" s="294"/>
      <c r="V531" s="294"/>
      <c r="W531" s="294"/>
    </row>
    <row r="532" spans="1:23" ht="15.75" customHeight="1">
      <c r="E532" s="294"/>
      <c r="F532" s="219"/>
      <c r="K532" s="397"/>
      <c r="L532" s="294"/>
      <c r="M532" s="294"/>
      <c r="N532" s="294"/>
      <c r="O532" s="294"/>
      <c r="R532" s="294"/>
      <c r="T532" s="294"/>
      <c r="U532" s="294"/>
      <c r="V532" s="294"/>
      <c r="W532" s="294"/>
    </row>
    <row r="533" spans="1:23" ht="15.75" customHeight="1">
      <c r="E533" s="294"/>
      <c r="F533" s="219"/>
      <c r="K533" s="397"/>
      <c r="L533" s="294"/>
      <c r="M533" s="294"/>
      <c r="N533" s="294"/>
      <c r="O533" s="294"/>
      <c r="R533" s="294"/>
      <c r="T533" s="294"/>
      <c r="U533" s="294"/>
      <c r="V533" s="294"/>
      <c r="W533" s="294"/>
    </row>
    <row r="534" spans="1:23" ht="15.75" customHeight="1">
      <c r="E534" s="294"/>
      <c r="F534" s="219"/>
      <c r="K534" s="397"/>
      <c r="L534" s="294"/>
      <c r="M534" s="294"/>
      <c r="N534" s="294"/>
      <c r="O534" s="294"/>
      <c r="R534" s="294"/>
      <c r="T534" s="294"/>
      <c r="U534" s="294"/>
      <c r="V534" s="294"/>
      <c r="W534" s="294"/>
    </row>
    <row r="535" spans="1:23" ht="15.75" customHeight="1">
      <c r="E535" s="294"/>
      <c r="K535" s="397"/>
      <c r="L535" s="294"/>
      <c r="M535" s="294"/>
      <c r="N535" s="294"/>
      <c r="O535" s="294"/>
      <c r="R535" s="294"/>
      <c r="T535" s="294"/>
      <c r="U535" s="294"/>
      <c r="V535" s="294"/>
      <c r="W535" s="294"/>
    </row>
    <row r="536" spans="1:23" ht="15.75" customHeight="1">
      <c r="E536" s="294"/>
      <c r="K536" s="397"/>
      <c r="L536" s="294"/>
      <c r="M536" s="294"/>
      <c r="N536" s="294"/>
      <c r="O536" s="294"/>
      <c r="R536" s="294"/>
      <c r="T536" s="294"/>
      <c r="U536" s="294"/>
      <c r="V536" s="294"/>
      <c r="W536" s="294"/>
    </row>
    <row r="537" spans="1:23" ht="15.75" customHeight="1">
      <c r="E537" s="294"/>
      <c r="K537" s="397"/>
      <c r="L537" s="294"/>
      <c r="M537" s="294"/>
      <c r="N537" s="294"/>
      <c r="O537" s="294"/>
      <c r="R537" s="294"/>
      <c r="T537" s="294"/>
      <c r="U537" s="294"/>
      <c r="V537" s="294"/>
      <c r="W537" s="294"/>
    </row>
    <row r="538" spans="1:23" ht="15.75" customHeight="1">
      <c r="E538" s="294"/>
      <c r="K538" s="397"/>
      <c r="L538" s="294"/>
      <c r="M538" s="294"/>
      <c r="N538" s="294"/>
      <c r="O538" s="294"/>
      <c r="R538" s="294"/>
      <c r="T538" s="294"/>
      <c r="U538" s="294"/>
      <c r="V538" s="294"/>
      <c r="W538" s="294"/>
    </row>
    <row r="539" spans="1:23" ht="15.75" customHeight="1">
      <c r="E539" s="294"/>
      <c r="K539" s="397"/>
      <c r="L539" s="294"/>
      <c r="M539" s="294"/>
      <c r="N539" s="294"/>
      <c r="O539" s="294"/>
      <c r="R539" s="294"/>
      <c r="T539" s="294"/>
      <c r="U539" s="294"/>
      <c r="V539" s="294"/>
      <c r="W539" s="294"/>
    </row>
    <row r="540" spans="1:23" ht="15.75" customHeight="1">
      <c r="E540" s="294"/>
      <c r="K540" s="397"/>
      <c r="L540" s="294"/>
      <c r="M540" s="294"/>
      <c r="N540" s="294"/>
      <c r="O540" s="294"/>
      <c r="R540" s="294"/>
      <c r="T540" s="294"/>
      <c r="U540" s="294"/>
      <c r="V540" s="294"/>
      <c r="W540" s="294"/>
    </row>
    <row r="541" spans="1:23" ht="15.75" customHeight="1">
      <c r="E541" s="294"/>
      <c r="K541" s="397"/>
      <c r="L541" s="294"/>
      <c r="M541" s="294"/>
      <c r="N541" s="294"/>
      <c r="O541" s="294"/>
      <c r="R541" s="294"/>
      <c r="T541" s="294"/>
      <c r="U541" s="294"/>
      <c r="V541" s="294"/>
      <c r="W541" s="294"/>
    </row>
    <row r="542" spans="1:23" ht="15.75" customHeight="1">
      <c r="E542" s="294"/>
      <c r="K542" s="397"/>
      <c r="L542" s="294"/>
      <c r="M542" s="294"/>
      <c r="N542" s="294"/>
      <c r="O542" s="294"/>
      <c r="R542" s="294"/>
      <c r="T542" s="294"/>
      <c r="U542" s="294"/>
      <c r="V542" s="294"/>
      <c r="W542" s="294"/>
    </row>
    <row r="543" spans="1:23" ht="15.75" customHeight="1">
      <c r="E543" s="294"/>
      <c r="K543" s="397"/>
      <c r="L543" s="294"/>
      <c r="M543" s="294"/>
      <c r="N543" s="294"/>
      <c r="O543" s="294"/>
      <c r="R543" s="294"/>
      <c r="T543" s="294"/>
      <c r="U543" s="294"/>
      <c r="V543" s="294"/>
      <c r="W543" s="294"/>
    </row>
    <row r="544" spans="1:23" ht="15.75" customHeight="1">
      <c r="E544" s="294"/>
      <c r="K544" s="397"/>
      <c r="L544" s="294"/>
      <c r="M544" s="294"/>
      <c r="N544" s="294"/>
      <c r="O544" s="294"/>
      <c r="R544" s="294"/>
      <c r="T544" s="294"/>
      <c r="U544" s="294"/>
      <c r="V544" s="294"/>
      <c r="W544" s="294"/>
    </row>
    <row r="545" spans="5:23" ht="15.75" customHeight="1">
      <c r="E545" s="294"/>
      <c r="K545" s="397"/>
      <c r="L545" s="294"/>
      <c r="M545" s="294"/>
      <c r="N545" s="294"/>
      <c r="O545" s="294"/>
      <c r="R545" s="294"/>
      <c r="T545" s="294"/>
      <c r="U545" s="294"/>
      <c r="V545" s="294"/>
      <c r="W545" s="294"/>
    </row>
    <row r="546" spans="5:23" ht="15.75" customHeight="1">
      <c r="E546" s="294"/>
      <c r="K546" s="397"/>
      <c r="L546" s="294"/>
      <c r="M546" s="294"/>
      <c r="N546" s="294"/>
      <c r="O546" s="294"/>
      <c r="R546" s="294"/>
      <c r="T546" s="294"/>
      <c r="U546" s="294"/>
      <c r="V546" s="294"/>
      <c r="W546" s="294"/>
    </row>
    <row r="547" spans="5:23" ht="15.75" customHeight="1">
      <c r="E547" s="294"/>
      <c r="K547" s="397"/>
      <c r="L547" s="294"/>
      <c r="M547" s="294"/>
      <c r="N547" s="294"/>
      <c r="O547" s="294"/>
      <c r="R547" s="294"/>
      <c r="T547" s="294"/>
      <c r="U547" s="294"/>
      <c r="V547" s="294"/>
      <c r="W547" s="294"/>
    </row>
    <row r="548" spans="5:23" ht="15.75" customHeight="1">
      <c r="E548" s="294"/>
      <c r="K548" s="397"/>
      <c r="L548" s="294"/>
      <c r="M548" s="294"/>
      <c r="N548" s="294"/>
      <c r="O548" s="294"/>
      <c r="R548" s="294"/>
      <c r="T548" s="294"/>
      <c r="U548" s="294"/>
      <c r="V548" s="294"/>
      <c r="W548" s="294"/>
    </row>
    <row r="549" spans="5:23" ht="15.75" customHeight="1">
      <c r="E549" s="294"/>
      <c r="K549" s="397"/>
      <c r="L549" s="294"/>
      <c r="M549" s="294"/>
      <c r="N549" s="294"/>
      <c r="O549" s="294"/>
      <c r="R549" s="294"/>
      <c r="T549" s="294"/>
      <c r="U549" s="294"/>
      <c r="V549" s="294"/>
      <c r="W549" s="294"/>
    </row>
    <row r="550" spans="5:23" ht="15.75" customHeight="1">
      <c r="E550" s="294"/>
      <c r="K550" s="397"/>
      <c r="L550" s="294"/>
      <c r="M550" s="294"/>
      <c r="N550" s="294"/>
      <c r="O550" s="294"/>
      <c r="R550" s="294"/>
      <c r="T550" s="294"/>
      <c r="U550" s="294"/>
      <c r="V550" s="294"/>
      <c r="W550" s="294"/>
    </row>
    <row r="551" spans="5:23" ht="15.75" customHeight="1">
      <c r="E551" s="294"/>
      <c r="K551" s="397"/>
      <c r="L551" s="294"/>
      <c r="M551" s="294"/>
      <c r="N551" s="294"/>
      <c r="O551" s="294"/>
      <c r="R551" s="294"/>
      <c r="T551" s="294"/>
      <c r="U551" s="294"/>
      <c r="V551" s="294"/>
      <c r="W551" s="294"/>
    </row>
    <row r="552" spans="5:23" ht="15.75" customHeight="1">
      <c r="E552" s="294"/>
      <c r="K552" s="397"/>
      <c r="L552" s="294"/>
      <c r="M552" s="294"/>
      <c r="N552" s="294"/>
      <c r="O552" s="294"/>
      <c r="R552" s="294"/>
      <c r="T552" s="294"/>
      <c r="U552" s="294"/>
      <c r="V552" s="294"/>
      <c r="W552" s="294"/>
    </row>
    <row r="553" spans="5:23" ht="15.75" customHeight="1">
      <c r="E553" s="294"/>
      <c r="K553" s="397"/>
      <c r="L553" s="294"/>
      <c r="M553" s="294"/>
      <c r="N553" s="294"/>
      <c r="O553" s="294"/>
      <c r="R553" s="294"/>
      <c r="T553" s="294"/>
      <c r="U553" s="294"/>
      <c r="V553" s="294"/>
      <c r="W553" s="294"/>
    </row>
    <row r="554" spans="5:23" ht="15.75" customHeight="1">
      <c r="E554" s="294"/>
      <c r="K554" s="397"/>
      <c r="L554" s="294"/>
      <c r="M554" s="294"/>
      <c r="N554" s="294"/>
      <c r="O554" s="294"/>
      <c r="R554" s="294"/>
      <c r="T554" s="294"/>
      <c r="U554" s="294"/>
      <c r="V554" s="294"/>
      <c r="W554" s="294"/>
    </row>
    <row r="555" spans="5:23" ht="15.75" customHeight="1">
      <c r="E555" s="294"/>
      <c r="K555" s="397"/>
      <c r="L555" s="294"/>
      <c r="M555" s="294"/>
      <c r="N555" s="294"/>
      <c r="O555" s="294"/>
      <c r="R555" s="294"/>
      <c r="T555" s="294"/>
      <c r="U555" s="294"/>
      <c r="V555" s="294"/>
      <c r="W555" s="294"/>
    </row>
    <row r="556" spans="5:23" ht="15.75" customHeight="1">
      <c r="E556" s="294"/>
      <c r="K556" s="397"/>
      <c r="L556" s="294"/>
      <c r="M556" s="294"/>
      <c r="N556" s="294"/>
      <c r="O556" s="294"/>
      <c r="R556" s="294"/>
      <c r="T556" s="294"/>
      <c r="U556" s="294"/>
      <c r="V556" s="294"/>
      <c r="W556" s="294"/>
    </row>
    <row r="557" spans="5:23" ht="15.75" customHeight="1">
      <c r="E557" s="294"/>
      <c r="K557" s="397"/>
      <c r="L557" s="294"/>
      <c r="M557" s="294"/>
      <c r="N557" s="294"/>
      <c r="O557" s="294"/>
      <c r="R557" s="294"/>
      <c r="T557" s="294"/>
      <c r="U557" s="294"/>
      <c r="V557" s="294"/>
      <c r="W557" s="294"/>
    </row>
    <row r="558" spans="5:23" ht="15.75" customHeight="1">
      <c r="E558" s="294"/>
      <c r="K558" s="397"/>
      <c r="L558" s="294"/>
      <c r="M558" s="294"/>
      <c r="N558" s="294"/>
      <c r="O558" s="294"/>
      <c r="R558" s="294"/>
      <c r="T558" s="294"/>
      <c r="U558" s="294"/>
      <c r="V558" s="294"/>
      <c r="W558" s="294"/>
    </row>
    <row r="559" spans="5:23" ht="15.75" customHeight="1">
      <c r="E559" s="294"/>
      <c r="K559" s="397"/>
      <c r="L559" s="294"/>
      <c r="M559" s="294"/>
      <c r="N559" s="294"/>
      <c r="O559" s="294"/>
      <c r="R559" s="294"/>
      <c r="T559" s="294"/>
      <c r="U559" s="294"/>
      <c r="V559" s="294"/>
      <c r="W559" s="294"/>
    </row>
    <row r="560" spans="5:23" ht="15.75" customHeight="1">
      <c r="E560" s="294"/>
      <c r="K560" s="397"/>
      <c r="L560" s="294"/>
      <c r="M560" s="294"/>
      <c r="N560" s="294"/>
      <c r="O560" s="294"/>
      <c r="R560" s="294"/>
      <c r="T560" s="294"/>
      <c r="U560" s="294"/>
      <c r="V560" s="294"/>
      <c r="W560" s="294"/>
    </row>
    <row r="561" spans="5:23" ht="15.75" customHeight="1">
      <c r="E561" s="294"/>
      <c r="K561" s="397"/>
      <c r="L561" s="294"/>
      <c r="M561" s="294"/>
      <c r="N561" s="294"/>
      <c r="O561" s="294"/>
      <c r="R561" s="294"/>
      <c r="T561" s="294"/>
      <c r="U561" s="294"/>
      <c r="V561" s="294"/>
      <c r="W561" s="294"/>
    </row>
    <row r="562" spans="5:23" ht="15.75" customHeight="1">
      <c r="E562" s="294"/>
      <c r="K562" s="397"/>
      <c r="L562" s="294"/>
      <c r="M562" s="294"/>
      <c r="N562" s="294"/>
      <c r="O562" s="294"/>
      <c r="R562" s="294"/>
      <c r="T562" s="294"/>
      <c r="U562" s="294"/>
      <c r="V562" s="294"/>
      <c r="W562" s="294"/>
    </row>
    <row r="563" spans="5:23" ht="15.75" customHeight="1">
      <c r="E563" s="294"/>
      <c r="K563" s="397"/>
      <c r="L563" s="294"/>
      <c r="M563" s="294"/>
      <c r="N563" s="294"/>
      <c r="O563" s="294"/>
      <c r="R563" s="294"/>
      <c r="T563" s="294"/>
      <c r="U563" s="294"/>
      <c r="V563" s="294"/>
      <c r="W563" s="294"/>
    </row>
    <row r="564" spans="5:23" ht="15.75" customHeight="1">
      <c r="E564" s="294"/>
      <c r="K564" s="397"/>
      <c r="L564" s="294"/>
      <c r="M564" s="294"/>
      <c r="N564" s="294"/>
      <c r="O564" s="294"/>
      <c r="R564" s="294"/>
      <c r="T564" s="294"/>
      <c r="U564" s="294"/>
      <c r="V564" s="294"/>
      <c r="W564" s="294"/>
    </row>
    <row r="565" spans="5:23" ht="15.75" customHeight="1">
      <c r="E565" s="294"/>
      <c r="K565" s="397"/>
      <c r="L565" s="294"/>
      <c r="M565" s="294"/>
      <c r="N565" s="294"/>
      <c r="O565" s="294"/>
      <c r="R565" s="294"/>
      <c r="T565" s="294"/>
      <c r="U565" s="294"/>
      <c r="V565" s="294"/>
      <c r="W565" s="294"/>
    </row>
    <row r="566" spans="5:23" ht="15.75" customHeight="1">
      <c r="E566" s="294"/>
      <c r="K566" s="397"/>
      <c r="L566" s="294"/>
      <c r="M566" s="294"/>
      <c r="N566" s="294"/>
      <c r="O566" s="294"/>
      <c r="R566" s="294"/>
      <c r="T566" s="294"/>
      <c r="U566" s="294"/>
      <c r="V566" s="294"/>
      <c r="W566" s="294"/>
    </row>
    <row r="567" spans="5:23" ht="15.75" customHeight="1">
      <c r="E567" s="294"/>
      <c r="K567" s="397"/>
      <c r="L567" s="294"/>
      <c r="M567" s="294"/>
      <c r="N567" s="294"/>
      <c r="O567" s="294"/>
      <c r="R567" s="294"/>
      <c r="T567" s="294"/>
      <c r="U567" s="294"/>
      <c r="V567" s="294"/>
      <c r="W567" s="294"/>
    </row>
    <row r="568" spans="5:23" ht="15.75" customHeight="1">
      <c r="E568" s="294"/>
      <c r="K568" s="397"/>
      <c r="L568" s="294"/>
      <c r="M568" s="294"/>
      <c r="N568" s="294"/>
      <c r="O568" s="294"/>
      <c r="R568" s="294"/>
      <c r="T568" s="294"/>
      <c r="U568" s="294"/>
      <c r="V568" s="294"/>
      <c r="W568" s="294"/>
    </row>
    <row r="569" spans="5:23" ht="15.75" customHeight="1">
      <c r="E569" s="294"/>
      <c r="K569" s="397"/>
      <c r="L569" s="294"/>
      <c r="M569" s="294"/>
      <c r="N569" s="294"/>
      <c r="O569" s="294"/>
      <c r="R569" s="294"/>
      <c r="T569" s="294"/>
      <c r="U569" s="294"/>
      <c r="V569" s="294"/>
      <c r="W569" s="294"/>
    </row>
    <row r="570" spans="5:23" ht="15.75" customHeight="1">
      <c r="E570" s="294"/>
      <c r="K570" s="397"/>
      <c r="L570" s="294"/>
      <c r="M570" s="294"/>
      <c r="N570" s="294"/>
      <c r="O570" s="294"/>
      <c r="R570" s="294"/>
      <c r="T570" s="294"/>
      <c r="U570" s="294"/>
      <c r="V570" s="294"/>
      <c r="W570" s="294"/>
    </row>
    <row r="571" spans="5:23" ht="15.75" customHeight="1">
      <c r="E571" s="294"/>
      <c r="K571" s="397"/>
      <c r="L571" s="294"/>
      <c r="M571" s="294"/>
      <c r="N571" s="294"/>
      <c r="O571" s="294"/>
      <c r="R571" s="294"/>
      <c r="T571" s="294"/>
      <c r="U571" s="294"/>
      <c r="V571" s="294"/>
      <c r="W571" s="294"/>
    </row>
    <row r="572" spans="5:23" ht="15.75" customHeight="1">
      <c r="E572" s="294"/>
      <c r="K572" s="397"/>
      <c r="L572" s="294"/>
      <c r="M572" s="294"/>
      <c r="N572" s="294"/>
      <c r="O572" s="294"/>
      <c r="R572" s="294"/>
      <c r="T572" s="294"/>
      <c r="U572" s="294"/>
      <c r="V572" s="294"/>
      <c r="W572" s="294"/>
    </row>
    <row r="573" spans="5:23" ht="15.75" customHeight="1">
      <c r="E573" s="294"/>
      <c r="K573" s="397"/>
      <c r="L573" s="294"/>
      <c r="M573" s="294"/>
      <c r="N573" s="294"/>
      <c r="O573" s="294"/>
      <c r="R573" s="294"/>
      <c r="T573" s="294"/>
      <c r="U573" s="294"/>
      <c r="V573" s="294"/>
      <c r="W573" s="294"/>
    </row>
    <row r="574" spans="5:23" ht="15.75" customHeight="1">
      <c r="E574" s="294"/>
      <c r="K574" s="397"/>
      <c r="L574" s="294"/>
      <c r="M574" s="294"/>
      <c r="N574" s="294"/>
      <c r="O574" s="294"/>
      <c r="R574" s="294"/>
      <c r="T574" s="294"/>
      <c r="U574" s="294"/>
      <c r="V574" s="294"/>
      <c r="W574" s="294"/>
    </row>
    <row r="575" spans="5:23" ht="15.75" customHeight="1">
      <c r="E575" s="294"/>
      <c r="K575" s="397"/>
      <c r="L575" s="294"/>
      <c r="M575" s="294"/>
      <c r="N575" s="294"/>
      <c r="O575" s="294"/>
      <c r="R575" s="294"/>
      <c r="T575" s="294"/>
      <c r="U575" s="294"/>
      <c r="V575" s="294"/>
      <c r="W575" s="294"/>
    </row>
    <row r="576" spans="5:23" ht="15.75" customHeight="1">
      <c r="E576" s="294"/>
      <c r="K576" s="397"/>
      <c r="L576" s="294"/>
      <c r="M576" s="294"/>
      <c r="N576" s="294"/>
      <c r="O576" s="294"/>
      <c r="R576" s="294"/>
      <c r="T576" s="294"/>
      <c r="U576" s="294"/>
      <c r="V576" s="294"/>
      <c r="W576" s="294"/>
    </row>
    <row r="577" spans="5:23" ht="15.75" customHeight="1">
      <c r="E577" s="294"/>
      <c r="K577" s="397"/>
      <c r="L577" s="294"/>
      <c r="M577" s="294"/>
      <c r="N577" s="294"/>
      <c r="O577" s="294"/>
      <c r="R577" s="294"/>
      <c r="T577" s="294"/>
      <c r="U577" s="294"/>
      <c r="V577" s="294"/>
      <c r="W577" s="294"/>
    </row>
    <row r="578" spans="5:23" ht="15.75" customHeight="1">
      <c r="E578" s="294"/>
      <c r="K578" s="397"/>
      <c r="L578" s="294"/>
      <c r="M578" s="294"/>
      <c r="N578" s="294"/>
      <c r="O578" s="294"/>
      <c r="R578" s="294"/>
      <c r="T578" s="294"/>
      <c r="U578" s="294"/>
      <c r="V578" s="294"/>
      <c r="W578" s="294"/>
    </row>
    <row r="579" spans="5:23" ht="15.75" customHeight="1">
      <c r="E579" s="294"/>
      <c r="K579" s="397"/>
      <c r="L579" s="294"/>
      <c r="M579" s="294"/>
      <c r="N579" s="294"/>
      <c r="O579" s="294"/>
      <c r="R579" s="294"/>
      <c r="T579" s="294"/>
      <c r="U579" s="294"/>
      <c r="V579" s="294"/>
      <c r="W579" s="294"/>
    </row>
    <row r="580" spans="5:23" ht="15.75" customHeight="1">
      <c r="E580" s="294"/>
      <c r="K580" s="397"/>
      <c r="L580" s="294"/>
      <c r="M580" s="294"/>
      <c r="N580" s="294"/>
      <c r="O580" s="294"/>
      <c r="R580" s="294"/>
      <c r="T580" s="294"/>
      <c r="U580" s="294"/>
      <c r="V580" s="294"/>
      <c r="W580" s="294"/>
    </row>
    <row r="581" spans="5:23" ht="15.75" customHeight="1">
      <c r="E581" s="294"/>
      <c r="K581" s="397"/>
      <c r="L581" s="294"/>
      <c r="M581" s="294"/>
      <c r="N581" s="294"/>
      <c r="O581" s="294"/>
      <c r="R581" s="294"/>
      <c r="T581" s="294"/>
      <c r="U581" s="294"/>
      <c r="V581" s="294"/>
      <c r="W581" s="294"/>
    </row>
    <row r="582" spans="5:23" ht="15.75" customHeight="1">
      <c r="E582" s="294"/>
      <c r="K582" s="397"/>
      <c r="L582" s="294"/>
      <c r="M582" s="294"/>
      <c r="N582" s="294"/>
      <c r="O582" s="294"/>
      <c r="R582" s="294"/>
      <c r="T582" s="294"/>
      <c r="U582" s="294"/>
      <c r="V582" s="294"/>
      <c r="W582" s="294"/>
    </row>
    <row r="583" spans="5:23" ht="15.75" customHeight="1">
      <c r="E583" s="294"/>
      <c r="K583" s="397"/>
      <c r="L583" s="294"/>
      <c r="M583" s="294"/>
      <c r="N583" s="294"/>
      <c r="O583" s="294"/>
      <c r="R583" s="294"/>
      <c r="T583" s="294"/>
      <c r="U583" s="294"/>
      <c r="V583" s="294"/>
      <c r="W583" s="294"/>
    </row>
    <row r="584" spans="5:23" ht="15.75" customHeight="1">
      <c r="E584" s="294"/>
      <c r="K584" s="397"/>
      <c r="L584" s="294"/>
      <c r="M584" s="294"/>
      <c r="N584" s="294"/>
      <c r="O584" s="294"/>
      <c r="R584" s="294"/>
      <c r="T584" s="294"/>
      <c r="U584" s="294"/>
      <c r="V584" s="294"/>
      <c r="W584" s="294"/>
    </row>
    <row r="585" spans="5:23" ht="15.75" customHeight="1">
      <c r="E585" s="294"/>
      <c r="K585" s="397"/>
      <c r="L585" s="294"/>
      <c r="M585" s="294"/>
      <c r="N585" s="294"/>
      <c r="O585" s="294"/>
      <c r="R585" s="294"/>
      <c r="T585" s="294"/>
      <c r="U585" s="294"/>
      <c r="V585" s="294"/>
      <c r="W585" s="294"/>
    </row>
    <row r="586" spans="5:23" ht="15.75" customHeight="1">
      <c r="E586" s="294"/>
      <c r="K586" s="397"/>
      <c r="L586" s="294"/>
      <c r="M586" s="294"/>
      <c r="N586" s="294"/>
      <c r="O586" s="294"/>
      <c r="R586" s="294"/>
      <c r="T586" s="294"/>
      <c r="U586" s="294"/>
      <c r="V586" s="294"/>
      <c r="W586" s="294"/>
    </row>
    <row r="587" spans="5:23" ht="15.75" customHeight="1">
      <c r="E587" s="294"/>
      <c r="K587" s="397"/>
      <c r="L587" s="294"/>
      <c r="M587" s="294"/>
      <c r="N587" s="294"/>
      <c r="O587" s="294"/>
      <c r="R587" s="294"/>
      <c r="T587" s="294"/>
      <c r="U587" s="294"/>
      <c r="V587" s="294"/>
      <c r="W587" s="294"/>
    </row>
    <row r="588" spans="5:23" ht="15.75" customHeight="1">
      <c r="E588" s="294"/>
      <c r="K588" s="397"/>
      <c r="L588" s="294"/>
      <c r="M588" s="294"/>
      <c r="N588" s="294"/>
      <c r="O588" s="294"/>
      <c r="R588" s="294"/>
      <c r="T588" s="294"/>
      <c r="U588" s="294"/>
      <c r="V588" s="294"/>
      <c r="W588" s="294"/>
    </row>
    <row r="589" spans="5:23" ht="15.75" customHeight="1">
      <c r="E589" s="294"/>
      <c r="K589" s="397"/>
      <c r="L589" s="294"/>
      <c r="M589" s="294"/>
      <c r="N589" s="294"/>
      <c r="O589" s="294"/>
      <c r="R589" s="294"/>
      <c r="T589" s="294"/>
      <c r="U589" s="294"/>
      <c r="V589" s="294"/>
      <c r="W589" s="294"/>
    </row>
    <row r="590" spans="5:23" ht="15.75" customHeight="1">
      <c r="E590" s="294"/>
      <c r="K590" s="397"/>
      <c r="L590" s="294"/>
      <c r="M590" s="294"/>
      <c r="N590" s="294"/>
      <c r="O590" s="294"/>
      <c r="R590" s="294"/>
      <c r="T590" s="294"/>
      <c r="U590" s="294"/>
      <c r="V590" s="294"/>
      <c r="W590" s="294"/>
    </row>
    <row r="591" spans="5:23" ht="15.75" customHeight="1">
      <c r="E591" s="294"/>
      <c r="K591" s="397"/>
      <c r="L591" s="294"/>
      <c r="M591" s="294"/>
      <c r="N591" s="294"/>
      <c r="O591" s="294"/>
      <c r="R591" s="294"/>
      <c r="T591" s="294"/>
      <c r="U591" s="294"/>
      <c r="V591" s="294"/>
      <c r="W591" s="294"/>
    </row>
    <row r="592" spans="5:23" ht="15.75" customHeight="1">
      <c r="E592" s="294"/>
      <c r="K592" s="397"/>
      <c r="L592" s="294"/>
      <c r="M592" s="294"/>
      <c r="N592" s="294"/>
      <c r="O592" s="294"/>
      <c r="R592" s="294"/>
      <c r="T592" s="294"/>
      <c r="U592" s="294"/>
      <c r="V592" s="294"/>
      <c r="W592" s="294"/>
    </row>
    <row r="593" spans="5:23" ht="15.75" customHeight="1">
      <c r="E593" s="294"/>
      <c r="K593" s="397"/>
      <c r="L593" s="294"/>
      <c r="M593" s="294"/>
      <c r="N593" s="294"/>
      <c r="O593" s="294"/>
      <c r="R593" s="294"/>
      <c r="T593" s="294"/>
      <c r="U593" s="294"/>
      <c r="V593" s="294"/>
      <c r="W593" s="294"/>
    </row>
    <row r="594" spans="5:23" ht="15.75" customHeight="1">
      <c r="E594" s="294"/>
      <c r="K594" s="397"/>
      <c r="L594" s="294"/>
      <c r="M594" s="294"/>
      <c r="N594" s="294"/>
      <c r="O594" s="294"/>
      <c r="R594" s="294"/>
      <c r="T594" s="294"/>
      <c r="U594" s="294"/>
      <c r="V594" s="294"/>
      <c r="W594" s="294"/>
    </row>
    <row r="595" spans="5:23" ht="15.75" customHeight="1">
      <c r="E595" s="294"/>
      <c r="K595" s="397"/>
      <c r="L595" s="294"/>
      <c r="M595" s="294"/>
      <c r="N595" s="294"/>
      <c r="O595" s="294"/>
      <c r="R595" s="294"/>
      <c r="T595" s="294"/>
      <c r="U595" s="294"/>
      <c r="V595" s="294"/>
      <c r="W595" s="294"/>
    </row>
    <row r="596" spans="5:23" ht="15.75" customHeight="1">
      <c r="E596" s="294"/>
      <c r="K596" s="397"/>
      <c r="L596" s="294"/>
      <c r="M596" s="294"/>
      <c r="N596" s="294"/>
      <c r="O596" s="294"/>
      <c r="R596" s="294"/>
      <c r="T596" s="294"/>
      <c r="U596" s="294"/>
      <c r="V596" s="294"/>
      <c r="W596" s="294"/>
    </row>
    <row r="597" spans="5:23" ht="15.75" customHeight="1">
      <c r="E597" s="294"/>
      <c r="K597" s="397"/>
      <c r="L597" s="294"/>
      <c r="M597" s="294"/>
      <c r="N597" s="294"/>
      <c r="O597" s="294"/>
      <c r="R597" s="294"/>
      <c r="T597" s="294"/>
      <c r="U597" s="294"/>
      <c r="V597" s="294"/>
      <c r="W597" s="294"/>
    </row>
    <row r="598" spans="5:23" ht="15.75" customHeight="1">
      <c r="E598" s="294"/>
      <c r="K598" s="397"/>
      <c r="L598" s="294"/>
      <c r="M598" s="294"/>
      <c r="N598" s="294"/>
      <c r="O598" s="294"/>
      <c r="R598" s="294"/>
      <c r="T598" s="294"/>
      <c r="U598" s="294"/>
      <c r="V598" s="294"/>
      <c r="W598" s="294"/>
    </row>
    <row r="599" spans="5:23" ht="15.75" customHeight="1">
      <c r="E599" s="294"/>
      <c r="K599" s="397"/>
      <c r="L599" s="294"/>
      <c r="M599" s="294"/>
      <c r="N599" s="294"/>
      <c r="O599" s="294"/>
      <c r="R599" s="294"/>
      <c r="T599" s="294"/>
      <c r="U599" s="294"/>
      <c r="V599" s="294"/>
      <c r="W599" s="294"/>
    </row>
    <row r="600" spans="5:23" ht="15.75" customHeight="1">
      <c r="E600" s="294"/>
      <c r="K600" s="397"/>
      <c r="L600" s="294"/>
      <c r="M600" s="294"/>
      <c r="N600" s="294"/>
      <c r="O600" s="294"/>
      <c r="R600" s="294"/>
      <c r="T600" s="294"/>
      <c r="U600" s="294"/>
      <c r="V600" s="294"/>
      <c r="W600" s="294"/>
    </row>
    <row r="601" spans="5:23" ht="15.75" customHeight="1">
      <c r="E601" s="294"/>
      <c r="K601" s="397"/>
      <c r="L601" s="294"/>
      <c r="M601" s="294"/>
      <c r="N601" s="294"/>
      <c r="O601" s="294"/>
      <c r="R601" s="294"/>
      <c r="T601" s="294"/>
      <c r="U601" s="294"/>
      <c r="V601" s="294"/>
      <c r="W601" s="294"/>
    </row>
    <row r="602" spans="5:23" ht="15.75" customHeight="1">
      <c r="E602" s="294"/>
      <c r="K602" s="397"/>
      <c r="L602" s="294"/>
      <c r="M602" s="294"/>
      <c r="N602" s="294"/>
      <c r="O602" s="294"/>
      <c r="R602" s="294"/>
      <c r="T602" s="294"/>
      <c r="U602" s="294"/>
      <c r="V602" s="294"/>
      <c r="W602" s="294"/>
    </row>
    <row r="603" spans="5:23" ht="15.75" customHeight="1">
      <c r="E603" s="294"/>
      <c r="K603" s="397"/>
      <c r="L603" s="294"/>
      <c r="M603" s="294"/>
      <c r="N603" s="294"/>
      <c r="O603" s="294"/>
      <c r="R603" s="294"/>
      <c r="T603" s="294"/>
      <c r="U603" s="294"/>
      <c r="V603" s="294"/>
      <c r="W603" s="294"/>
    </row>
    <row r="604" spans="5:23" ht="15.75" customHeight="1">
      <c r="E604" s="294"/>
      <c r="K604" s="397"/>
      <c r="L604" s="294"/>
      <c r="M604" s="294"/>
      <c r="N604" s="294"/>
      <c r="O604" s="294"/>
      <c r="R604" s="294"/>
      <c r="T604" s="294"/>
      <c r="U604" s="294"/>
      <c r="V604" s="294"/>
      <c r="W604" s="294"/>
    </row>
    <row r="605" spans="5:23" ht="15.75" customHeight="1">
      <c r="E605" s="294"/>
      <c r="K605" s="397"/>
      <c r="L605" s="294"/>
      <c r="M605" s="294"/>
      <c r="N605" s="294"/>
      <c r="O605" s="294"/>
      <c r="R605" s="294"/>
      <c r="T605" s="294"/>
      <c r="U605" s="294"/>
      <c r="V605" s="294"/>
      <c r="W605" s="294"/>
    </row>
    <row r="606" spans="5:23" ht="15.75" customHeight="1">
      <c r="E606" s="294"/>
      <c r="K606" s="397"/>
      <c r="L606" s="294"/>
      <c r="M606" s="294"/>
      <c r="N606" s="294"/>
      <c r="O606" s="294"/>
      <c r="R606" s="294"/>
      <c r="T606" s="294"/>
      <c r="U606" s="294"/>
      <c r="V606" s="294"/>
      <c r="W606" s="294"/>
    </row>
    <row r="607" spans="5:23" ht="15.75" customHeight="1">
      <c r="E607" s="294"/>
      <c r="K607" s="397"/>
      <c r="L607" s="294"/>
      <c r="M607" s="294"/>
      <c r="N607" s="294"/>
      <c r="O607" s="294"/>
      <c r="R607" s="294"/>
      <c r="T607" s="294"/>
      <c r="U607" s="294"/>
      <c r="V607" s="294"/>
      <c r="W607" s="294"/>
    </row>
    <row r="608" spans="5:23" ht="15.75" customHeight="1">
      <c r="E608" s="294"/>
      <c r="K608" s="397"/>
      <c r="L608" s="294"/>
      <c r="M608" s="294"/>
      <c r="N608" s="294"/>
      <c r="O608" s="294"/>
      <c r="R608" s="294"/>
      <c r="T608" s="294"/>
      <c r="U608" s="294"/>
      <c r="V608" s="294"/>
      <c r="W608" s="294"/>
    </row>
    <row r="609" spans="5:23" ht="15.75" customHeight="1">
      <c r="E609" s="294"/>
      <c r="K609" s="397"/>
      <c r="L609" s="294"/>
      <c r="M609" s="294"/>
      <c r="N609" s="294"/>
      <c r="O609" s="294"/>
      <c r="R609" s="294"/>
      <c r="T609" s="294"/>
      <c r="U609" s="294"/>
      <c r="V609" s="294"/>
      <c r="W609" s="294"/>
    </row>
    <row r="610" spans="5:23" ht="15.75" customHeight="1">
      <c r="E610" s="294"/>
      <c r="K610" s="397"/>
      <c r="L610" s="294"/>
      <c r="M610" s="294"/>
      <c r="N610" s="294"/>
      <c r="O610" s="294"/>
      <c r="R610" s="294"/>
      <c r="T610" s="294"/>
      <c r="U610" s="294"/>
      <c r="V610" s="294"/>
      <c r="W610" s="294"/>
    </row>
    <row r="611" spans="5:23" ht="15.75" customHeight="1">
      <c r="E611" s="294"/>
      <c r="K611" s="397"/>
      <c r="L611" s="294"/>
      <c r="M611" s="294"/>
      <c r="N611" s="294"/>
      <c r="O611" s="294"/>
      <c r="R611" s="294"/>
      <c r="T611" s="294"/>
      <c r="U611" s="294"/>
      <c r="V611" s="294"/>
      <c r="W611" s="294"/>
    </row>
    <row r="612" spans="5:23" ht="15.75" customHeight="1">
      <c r="E612" s="294"/>
      <c r="K612" s="397"/>
      <c r="L612" s="294"/>
      <c r="M612" s="294"/>
      <c r="N612" s="294"/>
      <c r="O612" s="294"/>
      <c r="R612" s="294"/>
      <c r="T612" s="294"/>
      <c r="U612" s="294"/>
      <c r="V612" s="294"/>
      <c r="W612" s="294"/>
    </row>
    <row r="613" spans="5:23" ht="15.75" customHeight="1">
      <c r="E613" s="294"/>
      <c r="K613" s="397"/>
      <c r="L613" s="294"/>
      <c r="M613" s="294"/>
      <c r="N613" s="294"/>
      <c r="O613" s="294"/>
      <c r="R613" s="294"/>
      <c r="T613" s="294"/>
      <c r="U613" s="294"/>
      <c r="V613" s="294"/>
      <c r="W613" s="294"/>
    </row>
    <row r="614" spans="5:23" ht="15.75" customHeight="1">
      <c r="E614" s="294"/>
      <c r="K614" s="397"/>
      <c r="L614" s="294"/>
      <c r="M614" s="294"/>
      <c r="N614" s="294"/>
      <c r="O614" s="294"/>
      <c r="R614" s="294"/>
      <c r="T614" s="294"/>
      <c r="U614" s="294"/>
      <c r="V614" s="294"/>
      <c r="W614" s="294"/>
    </row>
    <row r="615" spans="5:23" ht="15.75" customHeight="1">
      <c r="E615" s="294"/>
      <c r="K615" s="397"/>
      <c r="L615" s="294"/>
      <c r="M615" s="294"/>
      <c r="N615" s="294"/>
      <c r="O615" s="294"/>
      <c r="R615" s="294"/>
      <c r="T615" s="294"/>
      <c r="U615" s="294"/>
      <c r="V615" s="294"/>
      <c r="W615" s="294"/>
    </row>
    <row r="616" spans="5:23" ht="15.75" customHeight="1">
      <c r="E616" s="294"/>
      <c r="K616" s="397"/>
      <c r="L616" s="294"/>
      <c r="M616" s="294"/>
      <c r="N616" s="294"/>
      <c r="O616" s="294"/>
      <c r="R616" s="294"/>
      <c r="T616" s="294"/>
      <c r="U616" s="294"/>
      <c r="V616" s="294"/>
      <c r="W616" s="294"/>
    </row>
    <row r="617" spans="5:23" ht="15.75" customHeight="1">
      <c r="E617" s="294"/>
      <c r="K617" s="397"/>
      <c r="L617" s="294"/>
      <c r="M617" s="294"/>
      <c r="N617" s="294"/>
      <c r="O617" s="294"/>
      <c r="R617" s="294"/>
      <c r="T617" s="294"/>
      <c r="U617" s="294"/>
      <c r="V617" s="294"/>
      <c r="W617" s="294"/>
    </row>
    <row r="618" spans="5:23" ht="15.75" customHeight="1">
      <c r="E618" s="294"/>
      <c r="K618" s="397"/>
      <c r="L618" s="294"/>
      <c r="M618" s="294"/>
      <c r="N618" s="294"/>
      <c r="O618" s="294"/>
      <c r="R618" s="294"/>
      <c r="T618" s="294"/>
      <c r="U618" s="294"/>
      <c r="V618" s="294"/>
      <c r="W618" s="294"/>
    </row>
    <row r="619" spans="5:23" ht="15.75" customHeight="1">
      <c r="E619" s="294"/>
      <c r="K619" s="397"/>
      <c r="L619" s="294"/>
      <c r="M619" s="294"/>
      <c r="N619" s="294"/>
      <c r="O619" s="294"/>
      <c r="R619" s="294"/>
      <c r="T619" s="294"/>
      <c r="U619" s="294"/>
      <c r="V619" s="294"/>
      <c r="W619" s="294"/>
    </row>
    <row r="620" spans="5:23" ht="15.75" customHeight="1">
      <c r="E620" s="294"/>
      <c r="K620" s="397"/>
      <c r="L620" s="294"/>
      <c r="M620" s="294"/>
      <c r="N620" s="294"/>
      <c r="O620" s="294"/>
      <c r="R620" s="294"/>
      <c r="T620" s="294"/>
      <c r="U620" s="294"/>
      <c r="V620" s="294"/>
      <c r="W620" s="294"/>
    </row>
    <row r="621" spans="5:23" ht="15.75" customHeight="1">
      <c r="E621" s="294"/>
      <c r="K621" s="397"/>
      <c r="L621" s="294"/>
      <c r="M621" s="294"/>
      <c r="N621" s="294"/>
      <c r="O621" s="294"/>
      <c r="R621" s="294"/>
      <c r="T621" s="294"/>
      <c r="U621" s="294"/>
      <c r="V621" s="294"/>
      <c r="W621" s="294"/>
    </row>
    <row r="622" spans="5:23" ht="15.75" customHeight="1">
      <c r="E622" s="294"/>
      <c r="K622" s="397"/>
      <c r="L622" s="294"/>
      <c r="M622" s="294"/>
      <c r="N622" s="294"/>
      <c r="O622" s="294"/>
      <c r="R622" s="294"/>
      <c r="T622" s="294"/>
      <c r="U622" s="294"/>
      <c r="V622" s="294"/>
      <c r="W622" s="294"/>
    </row>
    <row r="623" spans="5:23" ht="15.75" customHeight="1">
      <c r="E623" s="294"/>
      <c r="K623" s="397"/>
      <c r="L623" s="294"/>
      <c r="M623" s="294"/>
      <c r="N623" s="294"/>
      <c r="O623" s="294"/>
      <c r="R623" s="294"/>
      <c r="T623" s="294"/>
      <c r="U623" s="294"/>
      <c r="V623" s="294"/>
      <c r="W623" s="294"/>
    </row>
    <row r="624" spans="5:23" ht="15.75" customHeight="1">
      <c r="E624" s="294"/>
      <c r="K624" s="397"/>
      <c r="L624" s="294"/>
      <c r="M624" s="294"/>
      <c r="N624" s="294"/>
      <c r="O624" s="294"/>
      <c r="R624" s="294"/>
      <c r="T624" s="294"/>
      <c r="U624" s="294"/>
      <c r="V624" s="294"/>
      <c r="W624" s="294"/>
    </row>
    <row r="625" spans="5:23" ht="15.75" customHeight="1">
      <c r="E625" s="294"/>
      <c r="K625" s="397"/>
      <c r="L625" s="294"/>
      <c r="M625" s="294"/>
      <c r="N625" s="294"/>
      <c r="O625" s="294"/>
      <c r="R625" s="294"/>
      <c r="T625" s="294"/>
      <c r="U625" s="294"/>
      <c r="V625" s="294"/>
      <c r="W625" s="294"/>
    </row>
    <row r="626" spans="5:23" ht="15.75" customHeight="1">
      <c r="E626" s="294"/>
      <c r="K626" s="397"/>
      <c r="L626" s="294"/>
      <c r="M626" s="294"/>
      <c r="N626" s="294"/>
      <c r="O626" s="294"/>
      <c r="R626" s="294"/>
      <c r="T626" s="294"/>
      <c r="U626" s="294"/>
      <c r="V626" s="294"/>
      <c r="W626" s="294"/>
    </row>
    <row r="627" spans="5:23" ht="15.75" customHeight="1">
      <c r="E627" s="294"/>
      <c r="K627" s="397"/>
      <c r="L627" s="294"/>
      <c r="M627" s="294"/>
      <c r="N627" s="294"/>
      <c r="O627" s="294"/>
      <c r="R627" s="294"/>
      <c r="T627" s="294"/>
      <c r="U627" s="294"/>
      <c r="V627" s="294"/>
      <c r="W627" s="294"/>
    </row>
    <row r="628" spans="5:23" ht="15.75" customHeight="1">
      <c r="E628" s="294"/>
      <c r="K628" s="397"/>
      <c r="L628" s="294"/>
      <c r="M628" s="294"/>
      <c r="N628" s="294"/>
      <c r="O628" s="294"/>
      <c r="R628" s="294"/>
      <c r="T628" s="294"/>
      <c r="U628" s="294"/>
      <c r="V628" s="294"/>
      <c r="W628" s="294"/>
    </row>
    <row r="629" spans="5:23" ht="15.75" customHeight="1">
      <c r="E629" s="294"/>
      <c r="K629" s="397"/>
      <c r="L629" s="294"/>
      <c r="M629" s="294"/>
      <c r="N629" s="294"/>
      <c r="O629" s="294"/>
      <c r="R629" s="294"/>
      <c r="T629" s="294"/>
      <c r="U629" s="294"/>
      <c r="V629" s="294"/>
      <c r="W629" s="294"/>
    </row>
    <row r="630" spans="5:23" ht="15.75" customHeight="1">
      <c r="E630" s="294"/>
      <c r="K630" s="397"/>
      <c r="L630" s="294"/>
      <c r="M630" s="294"/>
      <c r="N630" s="294"/>
      <c r="O630" s="294"/>
      <c r="R630" s="294"/>
      <c r="T630" s="294"/>
      <c r="U630" s="294"/>
      <c r="V630" s="294"/>
      <c r="W630" s="294"/>
    </row>
    <row r="631" spans="5:23" ht="15.75" customHeight="1">
      <c r="E631" s="294"/>
      <c r="K631" s="397"/>
      <c r="L631" s="294"/>
      <c r="M631" s="294"/>
      <c r="N631" s="294"/>
      <c r="O631" s="294"/>
      <c r="R631" s="294"/>
      <c r="T631" s="294"/>
      <c r="U631" s="294"/>
      <c r="V631" s="294"/>
      <c r="W631" s="294"/>
    </row>
    <row r="632" spans="5:23" ht="15.75" customHeight="1">
      <c r="E632" s="294"/>
      <c r="K632" s="397"/>
      <c r="L632" s="294"/>
      <c r="M632" s="294"/>
      <c r="N632" s="294"/>
      <c r="O632" s="294"/>
      <c r="R632" s="294"/>
      <c r="T632" s="294"/>
      <c r="U632" s="294"/>
      <c r="V632" s="294"/>
      <c r="W632" s="294"/>
    </row>
    <row r="633" spans="5:23" ht="15.75" customHeight="1">
      <c r="E633" s="294"/>
      <c r="K633" s="397"/>
      <c r="L633" s="294"/>
      <c r="M633" s="294"/>
      <c r="N633" s="294"/>
      <c r="O633" s="294"/>
      <c r="R633" s="294"/>
      <c r="T633" s="294"/>
      <c r="U633" s="294"/>
      <c r="V633" s="294"/>
      <c r="W633" s="294"/>
    </row>
    <row r="634" spans="5:23" ht="15.75" customHeight="1">
      <c r="E634" s="294"/>
      <c r="K634" s="397"/>
      <c r="L634" s="294"/>
      <c r="M634" s="294"/>
      <c r="N634" s="294"/>
      <c r="O634" s="294"/>
      <c r="R634" s="294"/>
      <c r="T634" s="294"/>
      <c r="U634" s="294"/>
      <c r="V634" s="294"/>
      <c r="W634" s="294"/>
    </row>
    <row r="635" spans="5:23" ht="15.75" customHeight="1">
      <c r="E635" s="294"/>
      <c r="K635" s="397"/>
      <c r="L635" s="294"/>
      <c r="M635" s="294"/>
      <c r="N635" s="294"/>
      <c r="O635" s="294"/>
      <c r="R635" s="294"/>
      <c r="T635" s="294"/>
      <c r="U635" s="294"/>
      <c r="V635" s="294"/>
      <c r="W635" s="294"/>
    </row>
    <row r="636" spans="5:23" ht="15.75" customHeight="1">
      <c r="E636" s="294"/>
      <c r="K636" s="397"/>
      <c r="L636" s="294"/>
      <c r="M636" s="294"/>
      <c r="N636" s="294"/>
      <c r="O636" s="294"/>
      <c r="R636" s="294"/>
      <c r="T636" s="294"/>
      <c r="U636" s="294"/>
      <c r="V636" s="294"/>
      <c r="W636" s="294"/>
    </row>
    <row r="637" spans="5:23" ht="15.75" customHeight="1">
      <c r="E637" s="294"/>
      <c r="K637" s="397"/>
      <c r="L637" s="294"/>
      <c r="M637" s="294"/>
      <c r="N637" s="294"/>
      <c r="O637" s="294"/>
      <c r="R637" s="294"/>
      <c r="T637" s="294"/>
      <c r="U637" s="294"/>
      <c r="V637" s="294"/>
      <c r="W637" s="294"/>
    </row>
    <row r="638" spans="5:23" ht="15.75" customHeight="1">
      <c r="E638" s="294"/>
      <c r="K638" s="397"/>
      <c r="L638" s="294"/>
      <c r="M638" s="294"/>
      <c r="N638" s="294"/>
      <c r="O638" s="294"/>
      <c r="R638" s="294"/>
      <c r="T638" s="294"/>
      <c r="U638" s="294"/>
      <c r="V638" s="294"/>
      <c r="W638" s="294"/>
    </row>
    <row r="639" spans="5:23" ht="15.75" customHeight="1">
      <c r="E639" s="294"/>
      <c r="K639" s="397"/>
      <c r="L639" s="294"/>
      <c r="M639" s="294"/>
      <c r="N639" s="294"/>
      <c r="O639" s="294"/>
      <c r="R639" s="294"/>
      <c r="T639" s="294"/>
      <c r="U639" s="294"/>
      <c r="V639" s="294"/>
      <c r="W639" s="294"/>
    </row>
    <row r="640" spans="5:23" ht="15.75" customHeight="1">
      <c r="E640" s="294"/>
      <c r="K640" s="397"/>
      <c r="L640" s="294"/>
      <c r="M640" s="294"/>
      <c r="N640" s="294"/>
      <c r="O640" s="294"/>
      <c r="R640" s="294"/>
      <c r="T640" s="294"/>
      <c r="U640" s="294"/>
      <c r="V640" s="294"/>
      <c r="W640" s="294"/>
    </row>
    <row r="641" spans="5:23" ht="15.75" customHeight="1">
      <c r="E641" s="294"/>
      <c r="K641" s="397"/>
      <c r="L641" s="294"/>
      <c r="M641" s="294"/>
      <c r="N641" s="294"/>
      <c r="O641" s="294"/>
      <c r="R641" s="294"/>
      <c r="T641" s="294"/>
      <c r="U641" s="294"/>
      <c r="V641" s="294"/>
      <c r="W641" s="294"/>
    </row>
    <row r="642" spans="5:23" ht="15.75" customHeight="1">
      <c r="E642" s="294"/>
      <c r="K642" s="397"/>
      <c r="L642" s="294"/>
      <c r="M642" s="294"/>
      <c r="N642" s="294"/>
      <c r="O642" s="294"/>
      <c r="R642" s="294"/>
      <c r="T642" s="294"/>
      <c r="U642" s="294"/>
      <c r="V642" s="294"/>
      <c r="W642" s="294"/>
    </row>
    <row r="643" spans="5:23" ht="15.75" customHeight="1">
      <c r="E643" s="294"/>
      <c r="K643" s="397"/>
      <c r="L643" s="294"/>
      <c r="M643" s="294"/>
      <c r="N643" s="294"/>
      <c r="O643" s="294"/>
      <c r="R643" s="294"/>
      <c r="T643" s="294"/>
      <c r="U643" s="294"/>
      <c r="V643" s="294"/>
      <c r="W643" s="294"/>
    </row>
    <row r="644" spans="5:23" ht="15.75" customHeight="1">
      <c r="E644" s="294"/>
      <c r="K644" s="397"/>
      <c r="L644" s="294"/>
      <c r="M644" s="294"/>
      <c r="N644" s="294"/>
      <c r="O644" s="294"/>
      <c r="R644" s="294"/>
      <c r="T644" s="294"/>
      <c r="U644" s="294"/>
      <c r="V644" s="294"/>
      <c r="W644" s="294"/>
    </row>
    <row r="645" spans="5:23" ht="15.75" customHeight="1">
      <c r="E645" s="294"/>
      <c r="K645" s="397"/>
      <c r="L645" s="294"/>
      <c r="M645" s="294"/>
      <c r="N645" s="294"/>
      <c r="O645" s="294"/>
      <c r="R645" s="294"/>
      <c r="T645" s="294"/>
      <c r="U645" s="294"/>
      <c r="V645" s="294"/>
      <c r="W645" s="294"/>
    </row>
    <row r="646" spans="5:23" ht="15.75" customHeight="1">
      <c r="E646" s="294"/>
      <c r="K646" s="397"/>
      <c r="L646" s="294"/>
      <c r="M646" s="294"/>
      <c r="N646" s="294"/>
      <c r="O646" s="294"/>
      <c r="R646" s="294"/>
      <c r="T646" s="294"/>
      <c r="U646" s="294"/>
      <c r="V646" s="294"/>
      <c r="W646" s="294"/>
    </row>
    <row r="647" spans="5:23" ht="15.75" customHeight="1">
      <c r="E647" s="294"/>
      <c r="K647" s="397"/>
      <c r="L647" s="294"/>
      <c r="M647" s="294"/>
      <c r="N647" s="294"/>
      <c r="O647" s="294"/>
      <c r="R647" s="294"/>
      <c r="T647" s="294"/>
      <c r="U647" s="294"/>
      <c r="V647" s="294"/>
      <c r="W647" s="294"/>
    </row>
    <row r="648" spans="5:23" ht="15.75" customHeight="1">
      <c r="E648" s="294"/>
      <c r="K648" s="397"/>
      <c r="L648" s="294"/>
      <c r="M648" s="294"/>
      <c r="N648" s="294"/>
      <c r="O648" s="294"/>
      <c r="R648" s="294"/>
      <c r="T648" s="294"/>
      <c r="U648" s="294"/>
      <c r="V648" s="294"/>
      <c r="W648" s="294"/>
    </row>
    <row r="649" spans="5:23" ht="15.75" customHeight="1">
      <c r="E649" s="294"/>
      <c r="K649" s="397"/>
      <c r="L649" s="294"/>
      <c r="M649" s="294"/>
      <c r="N649" s="294"/>
      <c r="O649" s="294"/>
      <c r="R649" s="294"/>
      <c r="T649" s="294"/>
      <c r="U649" s="294"/>
      <c r="V649" s="294"/>
      <c r="W649" s="294"/>
    </row>
    <row r="650" spans="5:23" ht="15.75" customHeight="1">
      <c r="E650" s="294"/>
      <c r="K650" s="397"/>
      <c r="L650" s="294"/>
      <c r="M650" s="294"/>
      <c r="N650" s="294"/>
      <c r="O650" s="294"/>
      <c r="R650" s="294"/>
      <c r="T650" s="294"/>
      <c r="U650" s="294"/>
      <c r="V650" s="294"/>
      <c r="W650" s="294"/>
    </row>
    <row r="651" spans="5:23" ht="15.75" customHeight="1">
      <c r="E651" s="294"/>
      <c r="K651" s="397"/>
      <c r="L651" s="294"/>
      <c r="M651" s="294"/>
      <c r="N651" s="294"/>
      <c r="O651" s="294"/>
      <c r="R651" s="294"/>
      <c r="T651" s="294"/>
      <c r="U651" s="294"/>
      <c r="V651" s="294"/>
      <c r="W651" s="294"/>
    </row>
    <row r="652" spans="5:23" ht="15.75" customHeight="1">
      <c r="E652" s="294"/>
      <c r="K652" s="397"/>
      <c r="L652" s="294"/>
      <c r="M652" s="294"/>
      <c r="N652" s="294"/>
      <c r="O652" s="294"/>
      <c r="R652" s="294"/>
      <c r="T652" s="294"/>
      <c r="U652" s="294"/>
      <c r="V652" s="294"/>
      <c r="W652" s="294"/>
    </row>
    <row r="653" spans="5:23" ht="15.75" customHeight="1">
      <c r="E653" s="294"/>
      <c r="K653" s="397"/>
      <c r="L653" s="294"/>
      <c r="M653" s="294"/>
      <c r="N653" s="294"/>
      <c r="O653" s="294"/>
      <c r="R653" s="294"/>
      <c r="T653" s="294"/>
      <c r="U653" s="294"/>
      <c r="V653" s="294"/>
      <c r="W653" s="294"/>
    </row>
    <row r="654" spans="5:23" ht="15.75" customHeight="1">
      <c r="E654" s="294"/>
      <c r="K654" s="397"/>
      <c r="L654" s="294"/>
      <c r="M654" s="294"/>
      <c r="N654" s="294"/>
      <c r="O654" s="294"/>
      <c r="R654" s="294"/>
      <c r="T654" s="294"/>
      <c r="U654" s="294"/>
      <c r="V654" s="294"/>
      <c r="W654" s="294"/>
    </row>
    <row r="655" spans="5:23" ht="15.75" customHeight="1">
      <c r="E655" s="294"/>
      <c r="K655" s="397"/>
      <c r="L655" s="294"/>
      <c r="M655" s="294"/>
      <c r="N655" s="294"/>
      <c r="O655" s="294"/>
      <c r="R655" s="294"/>
      <c r="T655" s="294"/>
      <c r="U655" s="294"/>
      <c r="V655" s="294"/>
      <c r="W655" s="294"/>
    </row>
    <row r="656" spans="5:23" ht="15.75" customHeight="1">
      <c r="E656" s="294"/>
      <c r="K656" s="397"/>
      <c r="L656" s="294"/>
      <c r="M656" s="294"/>
      <c r="N656" s="294"/>
      <c r="O656" s="294"/>
      <c r="R656" s="294"/>
      <c r="T656" s="294"/>
      <c r="U656" s="294"/>
      <c r="V656" s="294"/>
      <c r="W656" s="294"/>
    </row>
    <row r="657" spans="5:23" ht="15.75" customHeight="1">
      <c r="E657" s="294"/>
      <c r="K657" s="397"/>
      <c r="L657" s="294"/>
      <c r="M657" s="294"/>
      <c r="N657" s="294"/>
      <c r="O657" s="294"/>
      <c r="R657" s="294"/>
      <c r="T657" s="294"/>
      <c r="U657" s="294"/>
      <c r="V657" s="294"/>
      <c r="W657" s="294"/>
    </row>
    <row r="658" spans="5:23" ht="15.75" customHeight="1">
      <c r="E658" s="294"/>
      <c r="K658" s="397"/>
      <c r="L658" s="294"/>
      <c r="M658" s="294"/>
      <c r="N658" s="294"/>
      <c r="O658" s="294"/>
      <c r="R658" s="294"/>
      <c r="T658" s="294"/>
      <c r="U658" s="294"/>
      <c r="V658" s="294"/>
      <c r="W658" s="294"/>
    </row>
    <row r="659" spans="5:23" ht="15.75" customHeight="1">
      <c r="E659" s="294"/>
      <c r="K659" s="397"/>
      <c r="L659" s="294"/>
      <c r="M659" s="294"/>
      <c r="N659" s="294"/>
      <c r="O659" s="294"/>
      <c r="R659" s="294"/>
      <c r="T659" s="294"/>
      <c r="U659" s="294"/>
      <c r="V659" s="294"/>
      <c r="W659" s="294"/>
    </row>
    <row r="660" spans="5:23" ht="15.75" customHeight="1">
      <c r="E660" s="294"/>
      <c r="K660" s="397"/>
      <c r="L660" s="294"/>
      <c r="M660" s="294"/>
      <c r="N660" s="294"/>
      <c r="O660" s="294"/>
      <c r="R660" s="294"/>
      <c r="T660" s="294"/>
      <c r="U660" s="294"/>
      <c r="V660" s="294"/>
      <c r="W660" s="294"/>
    </row>
    <row r="661" spans="5:23" ht="15.75" customHeight="1">
      <c r="E661" s="294"/>
      <c r="K661" s="397"/>
      <c r="L661" s="294"/>
      <c r="M661" s="294"/>
      <c r="N661" s="294"/>
      <c r="O661" s="294"/>
      <c r="R661" s="294"/>
      <c r="T661" s="294"/>
      <c r="U661" s="294"/>
      <c r="V661" s="294"/>
      <c r="W661" s="294"/>
    </row>
    <row r="662" spans="5:23" ht="15.75" customHeight="1">
      <c r="E662" s="294"/>
      <c r="K662" s="397"/>
      <c r="L662" s="294"/>
      <c r="M662" s="294"/>
      <c r="N662" s="294"/>
      <c r="O662" s="294"/>
      <c r="R662" s="294"/>
      <c r="T662" s="294"/>
      <c r="U662" s="294"/>
      <c r="V662" s="294"/>
      <c r="W662" s="294"/>
    </row>
    <row r="663" spans="5:23" ht="15.75" customHeight="1">
      <c r="E663" s="294"/>
      <c r="K663" s="397"/>
      <c r="L663" s="294"/>
      <c r="M663" s="294"/>
      <c r="N663" s="294"/>
      <c r="O663" s="294"/>
      <c r="R663" s="294"/>
      <c r="T663" s="294"/>
      <c r="U663" s="294"/>
      <c r="V663" s="294"/>
      <c r="W663" s="294"/>
    </row>
    <row r="664" spans="5:23" ht="15.75" customHeight="1">
      <c r="E664" s="294"/>
      <c r="K664" s="397"/>
      <c r="L664" s="294"/>
      <c r="M664" s="294"/>
      <c r="N664" s="294"/>
      <c r="O664" s="294"/>
      <c r="R664" s="294"/>
      <c r="T664" s="294"/>
      <c r="U664" s="294"/>
      <c r="V664" s="294"/>
      <c r="W664" s="294"/>
    </row>
    <row r="665" spans="5:23" ht="15.75" customHeight="1">
      <c r="E665" s="294"/>
      <c r="K665" s="397"/>
      <c r="L665" s="294"/>
      <c r="M665" s="294"/>
      <c r="N665" s="294"/>
      <c r="O665" s="294"/>
      <c r="R665" s="294"/>
      <c r="T665" s="294"/>
      <c r="U665" s="294"/>
      <c r="V665" s="294"/>
      <c r="W665" s="294"/>
    </row>
    <row r="666" spans="5:23" ht="15.75" customHeight="1">
      <c r="E666" s="294"/>
      <c r="K666" s="397"/>
      <c r="L666" s="294"/>
      <c r="M666" s="294"/>
      <c r="N666" s="294"/>
      <c r="O666" s="294"/>
      <c r="R666" s="294"/>
      <c r="T666" s="294"/>
      <c r="U666" s="294"/>
      <c r="V666" s="294"/>
      <c r="W666" s="294"/>
    </row>
    <row r="667" spans="5:23" ht="15.75" customHeight="1">
      <c r="E667" s="294"/>
      <c r="K667" s="397"/>
      <c r="L667" s="294"/>
      <c r="M667" s="294"/>
      <c r="N667" s="294"/>
      <c r="O667" s="294"/>
      <c r="R667" s="294"/>
      <c r="T667" s="294"/>
      <c r="U667" s="294"/>
      <c r="V667" s="294"/>
      <c r="W667" s="294"/>
    </row>
    <row r="668" spans="5:23" ht="15.75" customHeight="1">
      <c r="E668" s="294"/>
      <c r="K668" s="397"/>
      <c r="L668" s="294"/>
      <c r="M668" s="294"/>
      <c r="N668" s="294"/>
      <c r="O668" s="294"/>
      <c r="R668" s="294"/>
      <c r="T668" s="294"/>
      <c r="U668" s="294"/>
      <c r="V668" s="294"/>
      <c r="W668" s="294"/>
    </row>
    <row r="669" spans="5:23" ht="15.75" customHeight="1">
      <c r="E669" s="294"/>
      <c r="K669" s="397"/>
      <c r="L669" s="294"/>
      <c r="M669" s="294"/>
      <c r="N669" s="294"/>
      <c r="O669" s="294"/>
      <c r="R669" s="294"/>
      <c r="T669" s="294"/>
      <c r="U669" s="294"/>
      <c r="V669" s="294"/>
      <c r="W669" s="294"/>
    </row>
    <row r="670" spans="5:23" ht="15.75" customHeight="1">
      <c r="E670" s="294"/>
      <c r="K670" s="397"/>
      <c r="L670" s="294"/>
      <c r="M670" s="294"/>
      <c r="N670" s="294"/>
      <c r="O670" s="294"/>
      <c r="R670" s="294"/>
      <c r="T670" s="294"/>
      <c r="U670" s="294"/>
      <c r="V670" s="294"/>
      <c r="W670" s="294"/>
    </row>
    <row r="671" spans="5:23" ht="15.75" customHeight="1">
      <c r="E671" s="294"/>
      <c r="K671" s="397"/>
      <c r="L671" s="294"/>
      <c r="M671" s="294"/>
      <c r="N671" s="294"/>
      <c r="O671" s="294"/>
      <c r="R671" s="294"/>
      <c r="T671" s="294"/>
      <c r="U671" s="294"/>
      <c r="V671" s="294"/>
      <c r="W671" s="294"/>
    </row>
    <row r="672" spans="5:23" ht="15.75" customHeight="1">
      <c r="E672" s="294"/>
      <c r="K672" s="397"/>
      <c r="L672" s="294"/>
      <c r="M672" s="294"/>
      <c r="N672" s="294"/>
      <c r="O672" s="294"/>
      <c r="R672" s="294"/>
      <c r="T672" s="294"/>
      <c r="U672" s="294"/>
      <c r="V672" s="294"/>
      <c r="W672" s="294"/>
    </row>
    <row r="673" spans="5:23" ht="15.75" customHeight="1">
      <c r="E673" s="294"/>
      <c r="K673" s="397"/>
      <c r="L673" s="294"/>
      <c r="M673" s="294"/>
      <c r="N673" s="294"/>
      <c r="O673" s="294"/>
      <c r="R673" s="294"/>
      <c r="T673" s="294"/>
      <c r="U673" s="294"/>
      <c r="V673" s="294"/>
      <c r="W673" s="294"/>
    </row>
    <row r="674" spans="5:23" ht="15.75" customHeight="1">
      <c r="E674" s="294"/>
      <c r="K674" s="397"/>
      <c r="L674" s="294"/>
      <c r="M674" s="294"/>
      <c r="N674" s="294"/>
      <c r="O674" s="294"/>
      <c r="R674" s="294"/>
      <c r="T674" s="294"/>
      <c r="U674" s="294"/>
      <c r="V674" s="294"/>
      <c r="W674" s="294"/>
    </row>
    <row r="675" spans="5:23" ht="15.75" customHeight="1">
      <c r="E675" s="294"/>
      <c r="K675" s="397"/>
      <c r="L675" s="294"/>
      <c r="M675" s="294"/>
      <c r="N675" s="294"/>
      <c r="O675" s="294"/>
      <c r="R675" s="294"/>
      <c r="T675" s="294"/>
      <c r="U675" s="294"/>
      <c r="V675" s="294"/>
      <c r="W675" s="294"/>
    </row>
    <row r="676" spans="5:23" ht="15.75" customHeight="1">
      <c r="E676" s="294"/>
      <c r="K676" s="397"/>
      <c r="L676" s="294"/>
      <c r="M676" s="294"/>
      <c r="N676" s="294"/>
      <c r="O676" s="294"/>
      <c r="R676" s="294"/>
      <c r="T676" s="294"/>
      <c r="U676" s="294"/>
      <c r="V676" s="294"/>
      <c r="W676" s="294"/>
    </row>
    <row r="677" spans="5:23" ht="15.75" customHeight="1">
      <c r="E677" s="294"/>
      <c r="K677" s="397"/>
      <c r="L677" s="294"/>
      <c r="M677" s="294"/>
      <c r="N677" s="294"/>
      <c r="O677" s="294"/>
      <c r="R677" s="294"/>
      <c r="T677" s="294"/>
      <c r="U677" s="294"/>
      <c r="V677" s="294"/>
      <c r="W677" s="294"/>
    </row>
    <row r="678" spans="5:23" ht="15.75" customHeight="1">
      <c r="E678" s="294"/>
      <c r="K678" s="397"/>
      <c r="L678" s="294"/>
      <c r="M678" s="294"/>
      <c r="N678" s="294"/>
      <c r="O678" s="294"/>
      <c r="R678" s="294"/>
      <c r="T678" s="294"/>
      <c r="U678" s="294"/>
      <c r="V678" s="294"/>
      <c r="W678" s="294"/>
    </row>
    <row r="679" spans="5:23" ht="15.75" customHeight="1">
      <c r="E679" s="294"/>
      <c r="K679" s="397"/>
      <c r="L679" s="294"/>
      <c r="M679" s="294"/>
      <c r="N679" s="294"/>
      <c r="O679" s="294"/>
      <c r="R679" s="294"/>
      <c r="T679" s="294"/>
      <c r="U679" s="294"/>
      <c r="V679" s="294"/>
      <c r="W679" s="294"/>
    </row>
    <row r="680" spans="5:23" ht="15.75" customHeight="1">
      <c r="E680" s="294"/>
      <c r="K680" s="397"/>
      <c r="L680" s="294"/>
      <c r="M680" s="294"/>
      <c r="N680" s="294"/>
      <c r="O680" s="294"/>
      <c r="R680" s="294"/>
      <c r="T680" s="294"/>
      <c r="U680" s="294"/>
      <c r="V680" s="294"/>
      <c r="W680" s="294"/>
    </row>
    <row r="681" spans="5:23" ht="15.75" customHeight="1">
      <c r="E681" s="294"/>
      <c r="K681" s="397"/>
      <c r="L681" s="294"/>
      <c r="M681" s="294"/>
      <c r="N681" s="294"/>
      <c r="O681" s="294"/>
      <c r="R681" s="294"/>
      <c r="T681" s="294"/>
      <c r="U681" s="294"/>
      <c r="V681" s="294"/>
      <c r="W681" s="294"/>
    </row>
    <row r="682" spans="5:23" ht="15.75" customHeight="1">
      <c r="E682" s="294"/>
      <c r="K682" s="397"/>
      <c r="L682" s="294"/>
      <c r="M682" s="294"/>
      <c r="N682" s="294"/>
      <c r="O682" s="294"/>
      <c r="R682" s="294"/>
      <c r="T682" s="294"/>
      <c r="U682" s="294"/>
      <c r="V682" s="294"/>
      <c r="W682" s="294"/>
    </row>
    <row r="683" spans="5:23" ht="15.75" customHeight="1">
      <c r="E683" s="294"/>
      <c r="K683" s="397"/>
      <c r="L683" s="294"/>
      <c r="M683" s="294"/>
      <c r="N683" s="294"/>
      <c r="O683" s="294"/>
      <c r="R683" s="294"/>
      <c r="T683" s="294"/>
      <c r="U683" s="294"/>
      <c r="V683" s="294"/>
      <c r="W683" s="294"/>
    </row>
    <row r="684" spans="5:23" ht="15.75" customHeight="1">
      <c r="E684" s="294"/>
      <c r="K684" s="397"/>
      <c r="L684" s="294"/>
      <c r="M684" s="294"/>
      <c r="N684" s="294"/>
      <c r="O684" s="294"/>
      <c r="R684" s="294"/>
      <c r="T684" s="294"/>
      <c r="U684" s="294"/>
      <c r="V684" s="294"/>
      <c r="W684" s="294"/>
    </row>
    <row r="685" spans="5:23" ht="15.75" customHeight="1">
      <c r="E685" s="294"/>
      <c r="K685" s="397"/>
      <c r="L685" s="294"/>
      <c r="M685" s="294"/>
      <c r="N685" s="294"/>
      <c r="O685" s="294"/>
      <c r="R685" s="294"/>
      <c r="T685" s="294"/>
      <c r="U685" s="294"/>
      <c r="V685" s="294"/>
      <c r="W685" s="294"/>
    </row>
    <row r="686" spans="5:23" ht="15.75" customHeight="1">
      <c r="E686" s="294"/>
      <c r="K686" s="397"/>
      <c r="L686" s="294"/>
      <c r="M686" s="294"/>
      <c r="N686" s="294"/>
      <c r="O686" s="294"/>
      <c r="R686" s="294"/>
      <c r="T686" s="294"/>
      <c r="U686" s="294"/>
      <c r="V686" s="294"/>
      <c r="W686" s="294"/>
    </row>
    <row r="687" spans="5:23" ht="15.75" customHeight="1">
      <c r="E687" s="294"/>
      <c r="K687" s="397"/>
      <c r="L687" s="294"/>
      <c r="M687" s="294"/>
      <c r="N687" s="294"/>
      <c r="O687" s="294"/>
      <c r="R687" s="294"/>
      <c r="T687" s="294"/>
      <c r="U687" s="294"/>
      <c r="V687" s="294"/>
      <c r="W687" s="294"/>
    </row>
    <row r="688" spans="5:23" ht="15.75" customHeight="1">
      <c r="E688" s="294"/>
      <c r="K688" s="397"/>
      <c r="L688" s="294"/>
      <c r="M688" s="294"/>
      <c r="N688" s="294"/>
      <c r="O688" s="294"/>
      <c r="R688" s="294"/>
      <c r="T688" s="294"/>
      <c r="U688" s="294"/>
      <c r="V688" s="294"/>
      <c r="W688" s="294"/>
    </row>
    <row r="689" spans="5:23" ht="15.75" customHeight="1">
      <c r="E689" s="294"/>
      <c r="K689" s="397"/>
      <c r="L689" s="294"/>
      <c r="M689" s="294"/>
      <c r="N689" s="294"/>
      <c r="O689" s="294"/>
      <c r="R689" s="294"/>
      <c r="T689" s="294"/>
      <c r="U689" s="294"/>
      <c r="V689" s="294"/>
      <c r="W689" s="294"/>
    </row>
    <row r="690" spans="5:23" ht="15.75" customHeight="1">
      <c r="E690" s="294"/>
      <c r="K690" s="397"/>
      <c r="L690" s="294"/>
      <c r="M690" s="294"/>
      <c r="N690" s="294"/>
      <c r="O690" s="294"/>
      <c r="R690" s="294"/>
      <c r="T690" s="294"/>
      <c r="U690" s="294"/>
      <c r="V690" s="294"/>
      <c r="W690" s="294"/>
    </row>
    <row r="691" spans="5:23" ht="15.75" customHeight="1">
      <c r="E691" s="294"/>
      <c r="K691" s="397"/>
      <c r="L691" s="294"/>
      <c r="M691" s="294"/>
      <c r="N691" s="294"/>
      <c r="O691" s="294"/>
      <c r="R691" s="294"/>
      <c r="T691" s="294"/>
      <c r="U691" s="294"/>
      <c r="V691" s="294"/>
      <c r="W691" s="294"/>
    </row>
    <row r="692" spans="5:23" ht="15.75" customHeight="1">
      <c r="E692" s="294"/>
      <c r="K692" s="397"/>
      <c r="L692" s="294"/>
      <c r="M692" s="294"/>
      <c r="N692" s="294"/>
      <c r="O692" s="294"/>
      <c r="R692" s="294"/>
      <c r="T692" s="294"/>
      <c r="U692" s="294"/>
      <c r="V692" s="294"/>
      <c r="W692" s="294"/>
    </row>
    <row r="693" spans="5:23" ht="15.75" customHeight="1">
      <c r="E693" s="294"/>
      <c r="K693" s="397"/>
      <c r="L693" s="294"/>
      <c r="M693" s="294"/>
      <c r="N693" s="294"/>
      <c r="O693" s="294"/>
      <c r="R693" s="294"/>
      <c r="T693" s="294"/>
      <c r="U693" s="294"/>
      <c r="V693" s="294"/>
      <c r="W693" s="294"/>
    </row>
    <row r="694" spans="5:23" ht="15.75" customHeight="1">
      <c r="E694" s="294"/>
      <c r="K694" s="397"/>
      <c r="L694" s="294"/>
      <c r="M694" s="294"/>
      <c r="N694" s="294"/>
      <c r="O694" s="294"/>
      <c r="R694" s="294"/>
      <c r="T694" s="294"/>
      <c r="U694" s="294"/>
      <c r="V694" s="294"/>
      <c r="W694" s="294"/>
    </row>
    <row r="695" spans="5:23" ht="15.75" customHeight="1">
      <c r="E695" s="294"/>
      <c r="K695" s="397"/>
      <c r="L695" s="294"/>
      <c r="M695" s="294"/>
      <c r="N695" s="294"/>
      <c r="O695" s="294"/>
      <c r="R695" s="294"/>
      <c r="T695" s="294"/>
      <c r="U695" s="294"/>
      <c r="V695" s="294"/>
      <c r="W695" s="294"/>
    </row>
    <row r="696" spans="5:23" ht="15.75" customHeight="1">
      <c r="E696" s="294"/>
      <c r="K696" s="397"/>
      <c r="L696" s="294"/>
      <c r="M696" s="294"/>
      <c r="N696" s="294"/>
      <c r="O696" s="294"/>
      <c r="R696" s="294"/>
      <c r="T696" s="294"/>
      <c r="U696" s="294"/>
      <c r="V696" s="294"/>
      <c r="W696" s="294"/>
    </row>
    <row r="697" spans="5:23" ht="15.75" customHeight="1">
      <c r="E697" s="294"/>
      <c r="K697" s="397"/>
      <c r="L697" s="294"/>
      <c r="M697" s="294"/>
      <c r="N697" s="294"/>
      <c r="O697" s="294"/>
      <c r="R697" s="294"/>
      <c r="T697" s="294"/>
      <c r="U697" s="294"/>
      <c r="V697" s="294"/>
      <c r="W697" s="294"/>
    </row>
    <row r="698" spans="5:23" ht="15.75" customHeight="1">
      <c r="E698" s="294"/>
      <c r="K698" s="397"/>
      <c r="L698" s="294"/>
      <c r="M698" s="294"/>
      <c r="N698" s="294"/>
      <c r="O698" s="294"/>
      <c r="R698" s="294"/>
      <c r="T698" s="294"/>
      <c r="U698" s="294"/>
      <c r="V698" s="294"/>
      <c r="W698" s="294"/>
    </row>
    <row r="699" spans="5:23" ht="15.75" customHeight="1">
      <c r="E699" s="294"/>
      <c r="K699" s="397"/>
      <c r="L699" s="294"/>
      <c r="M699" s="294"/>
      <c r="N699" s="294"/>
      <c r="O699" s="294"/>
      <c r="R699" s="294"/>
      <c r="T699" s="294"/>
      <c r="U699" s="294"/>
      <c r="V699" s="294"/>
      <c r="W699" s="294"/>
    </row>
    <row r="700" spans="5:23" ht="15.75" customHeight="1">
      <c r="E700" s="294"/>
      <c r="K700" s="397"/>
      <c r="L700" s="294"/>
      <c r="M700" s="294"/>
      <c r="N700" s="294"/>
      <c r="O700" s="294"/>
      <c r="R700" s="294"/>
      <c r="T700" s="294"/>
      <c r="U700" s="294"/>
      <c r="V700" s="294"/>
      <c r="W700" s="294"/>
    </row>
    <row r="701" spans="5:23" ht="15.75" customHeight="1">
      <c r="E701" s="294"/>
      <c r="K701" s="397"/>
      <c r="L701" s="294"/>
      <c r="M701" s="294"/>
      <c r="N701" s="294"/>
      <c r="O701" s="294"/>
      <c r="R701" s="294"/>
      <c r="T701" s="294"/>
      <c r="U701" s="294"/>
      <c r="V701" s="294"/>
      <c r="W701" s="294"/>
    </row>
    <row r="702" spans="5:23" ht="15.75" customHeight="1">
      <c r="E702" s="294"/>
      <c r="K702" s="397"/>
      <c r="L702" s="294"/>
      <c r="M702" s="294"/>
      <c r="N702" s="294"/>
      <c r="O702" s="294"/>
      <c r="R702" s="294"/>
      <c r="T702" s="294"/>
      <c r="U702" s="294"/>
      <c r="V702" s="294"/>
      <c r="W702" s="294"/>
    </row>
    <row r="703" spans="5:23" ht="15.75" customHeight="1">
      <c r="E703" s="294"/>
      <c r="K703" s="397"/>
      <c r="L703" s="294"/>
      <c r="M703" s="294"/>
      <c r="N703" s="294"/>
      <c r="O703" s="294"/>
      <c r="R703" s="294"/>
      <c r="T703" s="294"/>
      <c r="U703" s="294"/>
      <c r="V703" s="294"/>
      <c r="W703" s="294"/>
    </row>
    <row r="704" spans="5:23" ht="15.75" customHeight="1">
      <c r="E704" s="294"/>
      <c r="K704" s="397"/>
      <c r="L704" s="294"/>
      <c r="M704" s="294"/>
      <c r="N704" s="294"/>
      <c r="O704" s="294"/>
      <c r="R704" s="294"/>
      <c r="T704" s="294"/>
      <c r="U704" s="294"/>
      <c r="V704" s="294"/>
      <c r="W704" s="294"/>
    </row>
    <row r="705" spans="5:23" ht="15.75" customHeight="1">
      <c r="E705" s="294"/>
      <c r="K705" s="397"/>
      <c r="L705" s="294"/>
      <c r="M705" s="294"/>
      <c r="N705" s="294"/>
      <c r="O705" s="294"/>
      <c r="R705" s="294"/>
      <c r="T705" s="294"/>
      <c r="U705" s="294"/>
      <c r="V705" s="294"/>
      <c r="W705" s="294"/>
    </row>
    <row r="706" spans="5:23" ht="15.75" customHeight="1">
      <c r="E706" s="294"/>
      <c r="K706" s="397"/>
      <c r="L706" s="294"/>
      <c r="M706" s="294"/>
      <c r="N706" s="294"/>
      <c r="O706" s="294"/>
      <c r="R706" s="294"/>
      <c r="T706" s="294"/>
      <c r="U706" s="294"/>
      <c r="V706" s="294"/>
      <c r="W706" s="294"/>
    </row>
    <row r="707" spans="5:23" ht="15.75" customHeight="1">
      <c r="E707" s="294"/>
      <c r="K707" s="397"/>
      <c r="L707" s="294"/>
      <c r="M707" s="294"/>
      <c r="N707" s="294"/>
      <c r="O707" s="294"/>
      <c r="R707" s="294"/>
      <c r="T707" s="294"/>
      <c r="U707" s="294"/>
      <c r="V707" s="294"/>
      <c r="W707" s="294"/>
    </row>
    <row r="708" spans="5:23" ht="15.75" customHeight="1">
      <c r="E708" s="294"/>
      <c r="K708" s="397"/>
      <c r="L708" s="294"/>
      <c r="M708" s="294"/>
      <c r="N708" s="294"/>
      <c r="O708" s="294"/>
      <c r="R708" s="294"/>
      <c r="T708" s="294"/>
      <c r="U708" s="294"/>
      <c r="V708" s="294"/>
      <c r="W708" s="294"/>
    </row>
    <row r="709" spans="5:23" ht="15.75" customHeight="1">
      <c r="E709" s="294"/>
      <c r="K709" s="397"/>
      <c r="L709" s="294"/>
      <c r="M709" s="294"/>
      <c r="N709" s="294"/>
      <c r="O709" s="294"/>
      <c r="R709" s="294"/>
      <c r="T709" s="294"/>
      <c r="U709" s="294"/>
      <c r="V709" s="294"/>
      <c r="W709" s="294"/>
    </row>
    <row r="710" spans="5:23" ht="15.75" customHeight="1">
      <c r="E710" s="294"/>
      <c r="K710" s="397"/>
      <c r="L710" s="294"/>
      <c r="M710" s="294"/>
      <c r="N710" s="294"/>
      <c r="O710" s="294"/>
      <c r="R710" s="294"/>
      <c r="T710" s="294"/>
      <c r="U710" s="294"/>
      <c r="V710" s="294"/>
      <c r="W710" s="294"/>
    </row>
    <row r="711" spans="5:23" ht="15.75" customHeight="1">
      <c r="E711" s="294"/>
      <c r="K711" s="397"/>
      <c r="L711" s="294"/>
      <c r="M711" s="294"/>
      <c r="N711" s="294"/>
      <c r="O711" s="294"/>
      <c r="R711" s="294"/>
      <c r="T711" s="294"/>
      <c r="U711" s="294"/>
      <c r="V711" s="294"/>
      <c r="W711" s="294"/>
    </row>
    <row r="712" spans="5:23" ht="15.75" customHeight="1">
      <c r="E712" s="294"/>
      <c r="K712" s="397"/>
      <c r="L712" s="294"/>
      <c r="M712" s="294"/>
      <c r="N712" s="294"/>
      <c r="O712" s="294"/>
      <c r="R712" s="294"/>
      <c r="T712" s="294"/>
      <c r="U712" s="294"/>
      <c r="V712" s="294"/>
      <c r="W712" s="294"/>
    </row>
    <row r="713" spans="5:23" ht="15.75" customHeight="1">
      <c r="E713" s="294"/>
      <c r="K713" s="397"/>
      <c r="L713" s="294"/>
      <c r="M713" s="294"/>
      <c r="N713" s="294"/>
      <c r="O713" s="294"/>
      <c r="R713" s="294"/>
      <c r="T713" s="294"/>
      <c r="U713" s="294"/>
      <c r="V713" s="294"/>
      <c r="W713" s="294"/>
    </row>
    <row r="714" spans="5:23" ht="15.75" customHeight="1">
      <c r="E714" s="294"/>
      <c r="K714" s="397"/>
      <c r="L714" s="294"/>
      <c r="M714" s="294"/>
      <c r="N714" s="294"/>
      <c r="O714" s="294"/>
      <c r="R714" s="294"/>
      <c r="T714" s="294"/>
      <c r="U714" s="294"/>
      <c r="V714" s="294"/>
      <c r="W714" s="294"/>
    </row>
    <row r="715" spans="5:23" ht="15.75" customHeight="1">
      <c r="E715" s="294"/>
      <c r="K715" s="397"/>
      <c r="L715" s="294"/>
      <c r="M715" s="294"/>
      <c r="N715" s="294"/>
      <c r="O715" s="294"/>
      <c r="R715" s="294"/>
      <c r="T715" s="294"/>
      <c r="U715" s="294"/>
      <c r="V715" s="294"/>
      <c r="W715" s="294"/>
    </row>
    <row r="716" spans="5:23" ht="15.75" customHeight="1">
      <c r="E716" s="294"/>
      <c r="K716" s="397"/>
      <c r="L716" s="294"/>
      <c r="M716" s="294"/>
      <c r="N716" s="294"/>
      <c r="O716" s="294"/>
      <c r="R716" s="294"/>
      <c r="T716" s="294"/>
      <c r="U716" s="294"/>
      <c r="V716" s="294"/>
      <c r="W716" s="294"/>
    </row>
    <row r="717" spans="5:23" ht="15.75" customHeight="1">
      <c r="E717" s="294"/>
      <c r="K717" s="397"/>
      <c r="L717" s="294"/>
      <c r="M717" s="294"/>
      <c r="N717" s="294"/>
      <c r="O717" s="294"/>
      <c r="R717" s="294"/>
      <c r="T717" s="294"/>
      <c r="U717" s="294"/>
      <c r="V717" s="294"/>
      <c r="W717" s="294"/>
    </row>
    <row r="718" spans="5:23" ht="15.75" customHeight="1">
      <c r="E718" s="294"/>
      <c r="K718" s="397"/>
      <c r="L718" s="294"/>
      <c r="M718" s="294"/>
      <c r="N718" s="294"/>
      <c r="O718" s="294"/>
      <c r="R718" s="294"/>
      <c r="T718" s="294"/>
      <c r="U718" s="294"/>
      <c r="V718" s="294"/>
      <c r="W718" s="294"/>
    </row>
    <row r="719" spans="5:23" ht="15.75" customHeight="1">
      <c r="E719" s="294"/>
      <c r="K719" s="397"/>
      <c r="L719" s="294"/>
      <c r="M719" s="294"/>
      <c r="N719" s="294"/>
      <c r="O719" s="294"/>
      <c r="R719" s="294"/>
      <c r="T719" s="294"/>
      <c r="U719" s="294"/>
      <c r="V719" s="294"/>
      <c r="W719" s="294"/>
    </row>
    <row r="720" spans="5:23" ht="15.75" customHeight="1">
      <c r="E720" s="294"/>
      <c r="K720" s="397"/>
      <c r="L720" s="294"/>
      <c r="M720" s="294"/>
      <c r="N720" s="294"/>
      <c r="O720" s="294"/>
      <c r="R720" s="294"/>
      <c r="T720" s="294"/>
      <c r="U720" s="294"/>
      <c r="V720" s="294"/>
      <c r="W720" s="294"/>
    </row>
    <row r="721" spans="5:23" ht="15.75" customHeight="1">
      <c r="E721" s="294"/>
      <c r="K721" s="397"/>
      <c r="L721" s="294"/>
      <c r="M721" s="294"/>
      <c r="N721" s="294"/>
      <c r="O721" s="294"/>
      <c r="R721" s="294"/>
      <c r="T721" s="294"/>
      <c r="U721" s="294"/>
      <c r="V721" s="294"/>
      <c r="W721" s="294"/>
    </row>
    <row r="722" spans="5:23" ht="15.75" customHeight="1">
      <c r="E722" s="294"/>
      <c r="K722" s="397"/>
      <c r="L722" s="294"/>
      <c r="M722" s="294"/>
      <c r="N722" s="294"/>
      <c r="O722" s="294"/>
      <c r="R722" s="294"/>
      <c r="T722" s="294"/>
      <c r="U722" s="294"/>
      <c r="V722" s="294"/>
      <c r="W722" s="294"/>
    </row>
    <row r="723" spans="5:23" ht="15.75" customHeight="1">
      <c r="E723" s="294"/>
      <c r="K723" s="397"/>
      <c r="L723" s="294"/>
      <c r="M723" s="294"/>
      <c r="N723" s="294"/>
      <c r="O723" s="294"/>
      <c r="R723" s="294"/>
      <c r="T723" s="294"/>
      <c r="U723" s="294"/>
      <c r="V723" s="294"/>
      <c r="W723" s="294"/>
    </row>
    <row r="724" spans="5:23" ht="15.75" customHeight="1">
      <c r="E724" s="294"/>
      <c r="K724" s="397"/>
      <c r="L724" s="294"/>
      <c r="M724" s="294"/>
      <c r="N724" s="294"/>
      <c r="O724" s="294"/>
      <c r="R724" s="294"/>
      <c r="T724" s="294"/>
      <c r="U724" s="294"/>
      <c r="V724" s="294"/>
      <c r="W724" s="294"/>
    </row>
    <row r="725" spans="5:23" ht="15.75" customHeight="1">
      <c r="E725" s="294"/>
      <c r="K725" s="397"/>
      <c r="L725" s="294"/>
      <c r="M725" s="294"/>
      <c r="N725" s="294"/>
      <c r="O725" s="294"/>
      <c r="R725" s="294"/>
      <c r="T725" s="294"/>
      <c r="U725" s="294"/>
      <c r="V725" s="294"/>
      <c r="W725" s="294"/>
    </row>
    <row r="726" spans="5:23" ht="15.75" customHeight="1">
      <c r="E726" s="294"/>
      <c r="K726" s="397"/>
      <c r="L726" s="294"/>
      <c r="M726" s="294"/>
      <c r="N726" s="294"/>
      <c r="O726" s="294"/>
      <c r="R726" s="294"/>
      <c r="T726" s="294"/>
      <c r="U726" s="294"/>
      <c r="V726" s="294"/>
      <c r="W726" s="294"/>
    </row>
    <row r="727" spans="5:23" ht="15.75" customHeight="1">
      <c r="E727" s="294"/>
      <c r="K727" s="397"/>
      <c r="L727" s="294"/>
      <c r="M727" s="294"/>
      <c r="N727" s="294"/>
      <c r="O727" s="294"/>
      <c r="R727" s="294"/>
      <c r="T727" s="294"/>
      <c r="U727" s="294"/>
      <c r="V727" s="294"/>
      <c r="W727" s="294"/>
    </row>
    <row r="728" spans="5:23" ht="15.75" customHeight="1">
      <c r="E728" s="294"/>
      <c r="K728" s="397"/>
      <c r="L728" s="294"/>
      <c r="M728" s="294"/>
      <c r="N728" s="294"/>
      <c r="O728" s="294"/>
      <c r="R728" s="294"/>
      <c r="T728" s="294"/>
      <c r="U728" s="294"/>
      <c r="V728" s="294"/>
      <c r="W728" s="294"/>
    </row>
    <row r="729" spans="5:23" ht="15.75" customHeight="1">
      <c r="E729" s="294"/>
      <c r="K729" s="397"/>
      <c r="L729" s="294"/>
      <c r="M729" s="294"/>
      <c r="N729" s="294"/>
      <c r="O729" s="294"/>
      <c r="R729" s="294"/>
      <c r="T729" s="294"/>
      <c r="U729" s="294"/>
      <c r="V729" s="294"/>
      <c r="W729" s="294"/>
    </row>
    <row r="730" spans="5:23" ht="15.75" customHeight="1">
      <c r="E730" s="294"/>
      <c r="K730" s="397"/>
      <c r="L730" s="294"/>
      <c r="M730" s="294"/>
      <c r="N730" s="294"/>
      <c r="O730" s="294"/>
      <c r="R730" s="294"/>
      <c r="T730" s="294"/>
      <c r="U730" s="294"/>
      <c r="V730" s="294"/>
      <c r="W730" s="294"/>
    </row>
    <row r="731" spans="5:23" ht="15.75" customHeight="1">
      <c r="E731" s="294"/>
      <c r="K731" s="397"/>
      <c r="L731" s="294"/>
      <c r="M731" s="294"/>
      <c r="N731" s="294"/>
      <c r="O731" s="294"/>
      <c r="R731" s="294"/>
      <c r="T731" s="294"/>
      <c r="U731" s="294"/>
      <c r="V731" s="294"/>
      <c r="W731" s="294"/>
    </row>
    <row r="732" spans="5:23" ht="15.75" customHeight="1">
      <c r="E732" s="294"/>
      <c r="K732" s="397"/>
      <c r="L732" s="294"/>
      <c r="M732" s="294"/>
      <c r="N732" s="294"/>
      <c r="O732" s="294"/>
      <c r="R732" s="294"/>
      <c r="T732" s="294"/>
      <c r="U732" s="294"/>
      <c r="V732" s="294"/>
      <c r="W732" s="294"/>
    </row>
    <row r="733" spans="5:23" ht="15.75" customHeight="1">
      <c r="E733" s="294"/>
      <c r="K733" s="397"/>
      <c r="L733" s="294"/>
      <c r="M733" s="294"/>
      <c r="N733" s="294"/>
      <c r="O733" s="294"/>
      <c r="R733" s="294"/>
      <c r="T733" s="294"/>
      <c r="U733" s="294"/>
      <c r="V733" s="294"/>
      <c r="W733" s="294"/>
    </row>
    <row r="734" spans="5:23" ht="15.75" customHeight="1">
      <c r="E734" s="294"/>
      <c r="K734" s="397"/>
      <c r="L734" s="294"/>
      <c r="M734" s="294"/>
      <c r="N734" s="294"/>
      <c r="O734" s="294"/>
      <c r="R734" s="294"/>
      <c r="T734" s="294"/>
      <c r="U734" s="294"/>
      <c r="V734" s="294"/>
      <c r="W734" s="294"/>
    </row>
    <row r="735" spans="5:23" ht="15.75" customHeight="1">
      <c r="E735" s="294"/>
      <c r="K735" s="397"/>
      <c r="L735" s="294"/>
      <c r="M735" s="294"/>
      <c r="N735" s="294"/>
      <c r="O735" s="294"/>
      <c r="R735" s="294"/>
      <c r="T735" s="294"/>
      <c r="U735" s="294"/>
      <c r="V735" s="294"/>
      <c r="W735" s="294"/>
    </row>
    <row r="736" spans="5:23" ht="15.75" customHeight="1">
      <c r="E736" s="294"/>
      <c r="K736" s="397"/>
      <c r="L736" s="294"/>
      <c r="M736" s="294"/>
      <c r="N736" s="294"/>
      <c r="O736" s="294"/>
      <c r="R736" s="294"/>
      <c r="T736" s="294"/>
      <c r="U736" s="294"/>
      <c r="V736" s="294"/>
      <c r="W736" s="294"/>
    </row>
    <row r="737" spans="5:23" ht="15.75" customHeight="1">
      <c r="E737" s="294"/>
      <c r="K737" s="397"/>
      <c r="L737" s="294"/>
      <c r="M737" s="294"/>
      <c r="N737" s="294"/>
      <c r="O737" s="294"/>
      <c r="R737" s="294"/>
      <c r="T737" s="294"/>
      <c r="U737" s="294"/>
      <c r="V737" s="294"/>
      <c r="W737" s="294"/>
    </row>
    <row r="738" spans="5:23" ht="15.75" customHeight="1">
      <c r="E738" s="294"/>
      <c r="K738" s="397"/>
      <c r="L738" s="294"/>
      <c r="M738" s="294"/>
      <c r="N738" s="294"/>
      <c r="O738" s="294"/>
      <c r="R738" s="294"/>
      <c r="T738" s="294"/>
      <c r="U738" s="294"/>
      <c r="V738" s="294"/>
      <c r="W738" s="294"/>
    </row>
    <row r="739" spans="5:23" ht="15.75" customHeight="1">
      <c r="E739" s="294"/>
      <c r="K739" s="397"/>
      <c r="L739" s="294"/>
      <c r="M739" s="294"/>
      <c r="N739" s="294"/>
      <c r="O739" s="294"/>
      <c r="R739" s="294"/>
      <c r="T739" s="294"/>
      <c r="U739" s="294"/>
      <c r="V739" s="294"/>
      <c r="W739" s="294"/>
    </row>
    <row r="740" spans="5:23" ht="15.75" customHeight="1">
      <c r="E740" s="294"/>
      <c r="K740" s="397"/>
      <c r="L740" s="294"/>
      <c r="M740" s="294"/>
      <c r="N740" s="294"/>
      <c r="O740" s="294"/>
      <c r="R740" s="294"/>
      <c r="T740" s="294"/>
      <c r="U740" s="294"/>
      <c r="V740" s="294"/>
      <c r="W740" s="294"/>
    </row>
    <row r="741" spans="5:23" ht="15.75" customHeight="1">
      <c r="E741" s="294"/>
      <c r="K741" s="397"/>
      <c r="L741" s="294"/>
      <c r="M741" s="294"/>
      <c r="N741" s="294"/>
      <c r="O741" s="294"/>
      <c r="R741" s="294"/>
      <c r="T741" s="294"/>
      <c r="U741" s="294"/>
      <c r="V741" s="294"/>
      <c r="W741" s="294"/>
    </row>
    <row r="742" spans="5:23" ht="15.75" customHeight="1">
      <c r="E742" s="294"/>
      <c r="K742" s="397"/>
      <c r="L742" s="294"/>
      <c r="M742" s="294"/>
      <c r="N742" s="294"/>
      <c r="O742" s="294"/>
      <c r="R742" s="294"/>
      <c r="T742" s="294"/>
      <c r="U742" s="294"/>
      <c r="V742" s="294"/>
      <c r="W742" s="294"/>
    </row>
    <row r="743" spans="5:23" ht="15.75" customHeight="1">
      <c r="E743" s="294"/>
      <c r="K743" s="397"/>
      <c r="L743" s="294"/>
      <c r="M743" s="294"/>
      <c r="N743" s="294"/>
      <c r="O743" s="294"/>
      <c r="R743" s="294"/>
      <c r="T743" s="294"/>
      <c r="U743" s="294"/>
      <c r="V743" s="294"/>
      <c r="W743" s="294"/>
    </row>
    <row r="744" spans="5:23" ht="15.75" customHeight="1">
      <c r="E744" s="294"/>
      <c r="K744" s="397"/>
      <c r="L744" s="294"/>
      <c r="M744" s="294"/>
      <c r="N744" s="294"/>
      <c r="O744" s="294"/>
      <c r="R744" s="294"/>
      <c r="T744" s="294"/>
      <c r="U744" s="294"/>
      <c r="V744" s="294"/>
      <c r="W744" s="294"/>
    </row>
    <row r="745" spans="5:23" ht="15.75" customHeight="1">
      <c r="E745" s="294"/>
      <c r="K745" s="397"/>
      <c r="L745" s="294"/>
      <c r="M745" s="294"/>
      <c r="N745" s="294"/>
      <c r="O745" s="294"/>
      <c r="R745" s="294"/>
      <c r="T745" s="294"/>
      <c r="U745" s="294"/>
      <c r="V745" s="294"/>
      <c r="W745" s="294"/>
    </row>
    <row r="746" spans="5:23" ht="15.75" customHeight="1">
      <c r="E746" s="294"/>
      <c r="K746" s="397"/>
      <c r="L746" s="294"/>
      <c r="M746" s="294"/>
      <c r="N746" s="294"/>
      <c r="O746" s="294"/>
      <c r="R746" s="294"/>
      <c r="T746" s="294"/>
      <c r="U746" s="294"/>
      <c r="V746" s="294"/>
      <c r="W746" s="294"/>
    </row>
    <row r="747" spans="5:23" ht="15.75" customHeight="1">
      <c r="E747" s="294"/>
      <c r="K747" s="397"/>
      <c r="L747" s="294"/>
      <c r="M747" s="294"/>
      <c r="N747" s="294"/>
      <c r="O747" s="294"/>
      <c r="R747" s="294"/>
      <c r="T747" s="294"/>
      <c r="U747" s="294"/>
      <c r="V747" s="294"/>
      <c r="W747" s="294"/>
    </row>
    <row r="748" spans="5:23" ht="15.75" customHeight="1">
      <c r="E748" s="294"/>
      <c r="K748" s="397"/>
      <c r="L748" s="294"/>
      <c r="M748" s="294"/>
      <c r="N748" s="294"/>
      <c r="O748" s="294"/>
      <c r="R748" s="294"/>
      <c r="T748" s="294"/>
      <c r="U748" s="294"/>
      <c r="V748" s="294"/>
      <c r="W748" s="294"/>
    </row>
    <row r="749" spans="5:23" ht="15.75" customHeight="1">
      <c r="E749" s="294"/>
      <c r="K749" s="397"/>
      <c r="L749" s="294"/>
      <c r="M749" s="294"/>
      <c r="N749" s="294"/>
      <c r="O749" s="294"/>
      <c r="R749" s="294"/>
      <c r="T749" s="294"/>
      <c r="U749" s="294"/>
      <c r="V749" s="294"/>
      <c r="W749" s="294"/>
    </row>
    <row r="750" spans="5:23" ht="15.75" customHeight="1">
      <c r="E750" s="294"/>
      <c r="K750" s="397"/>
      <c r="L750" s="294"/>
      <c r="M750" s="294"/>
      <c r="N750" s="294"/>
      <c r="O750" s="294"/>
      <c r="R750" s="294"/>
      <c r="T750" s="294"/>
      <c r="U750" s="294"/>
      <c r="V750" s="294"/>
      <c r="W750" s="294"/>
    </row>
    <row r="751" spans="5:23" ht="15.75" customHeight="1">
      <c r="E751" s="294"/>
      <c r="K751" s="397"/>
      <c r="L751" s="294"/>
      <c r="M751" s="294"/>
      <c r="N751" s="294"/>
      <c r="O751" s="294"/>
      <c r="R751" s="294"/>
      <c r="T751" s="294"/>
      <c r="U751" s="294"/>
      <c r="V751" s="294"/>
      <c r="W751" s="294"/>
    </row>
    <row r="752" spans="5:23" ht="15.75" customHeight="1">
      <c r="E752" s="294"/>
      <c r="K752" s="397"/>
      <c r="L752" s="294"/>
      <c r="M752" s="294"/>
      <c r="N752" s="294"/>
      <c r="O752" s="294"/>
      <c r="R752" s="294"/>
      <c r="T752" s="294"/>
      <c r="U752" s="294"/>
      <c r="V752" s="294"/>
      <c r="W752" s="294"/>
    </row>
    <row r="753" spans="5:23" ht="15.75" customHeight="1">
      <c r="E753" s="294"/>
      <c r="K753" s="397"/>
      <c r="L753" s="294"/>
      <c r="M753" s="294"/>
      <c r="N753" s="294"/>
      <c r="O753" s="294"/>
      <c r="R753" s="294"/>
      <c r="T753" s="294"/>
      <c r="U753" s="294"/>
      <c r="V753" s="294"/>
      <c r="W753" s="294"/>
    </row>
    <row r="754" spans="5:23" ht="15.75" customHeight="1">
      <c r="E754" s="294"/>
      <c r="K754" s="397"/>
      <c r="L754" s="294"/>
      <c r="M754" s="294"/>
      <c r="N754" s="294"/>
      <c r="O754" s="294"/>
      <c r="R754" s="294"/>
      <c r="T754" s="294"/>
      <c r="U754" s="294"/>
      <c r="V754" s="294"/>
      <c r="W754" s="294"/>
    </row>
    <row r="755" spans="5:23" ht="15.75" customHeight="1">
      <c r="E755" s="294"/>
      <c r="K755" s="397"/>
      <c r="L755" s="294"/>
      <c r="M755" s="294"/>
      <c r="N755" s="294"/>
      <c r="O755" s="294"/>
      <c r="R755" s="294"/>
      <c r="T755" s="294"/>
      <c r="U755" s="294"/>
      <c r="V755" s="294"/>
      <c r="W755" s="294"/>
    </row>
    <row r="756" spans="5:23" ht="15.75" customHeight="1">
      <c r="E756" s="294"/>
      <c r="K756" s="397"/>
      <c r="L756" s="294"/>
      <c r="M756" s="294"/>
      <c r="N756" s="294"/>
      <c r="O756" s="294"/>
      <c r="R756" s="294"/>
      <c r="T756" s="294"/>
      <c r="U756" s="294"/>
      <c r="V756" s="294"/>
      <c r="W756" s="294"/>
    </row>
    <row r="757" spans="5:23" ht="15.75" customHeight="1">
      <c r="E757" s="294"/>
      <c r="K757" s="397"/>
      <c r="L757" s="294"/>
      <c r="M757" s="294"/>
      <c r="N757" s="294"/>
      <c r="O757" s="294"/>
      <c r="R757" s="294"/>
      <c r="T757" s="294"/>
      <c r="U757" s="294"/>
      <c r="V757" s="294"/>
      <c r="W757" s="294"/>
    </row>
    <row r="758" spans="5:23" ht="15.75" customHeight="1">
      <c r="E758" s="294"/>
      <c r="K758" s="397"/>
      <c r="L758" s="294"/>
      <c r="M758" s="294"/>
      <c r="N758" s="294"/>
      <c r="O758" s="294"/>
      <c r="R758" s="294"/>
      <c r="T758" s="294"/>
      <c r="U758" s="294"/>
      <c r="V758" s="294"/>
      <c r="W758" s="294"/>
    </row>
    <row r="759" spans="5:23" ht="15.75" customHeight="1">
      <c r="E759" s="294"/>
      <c r="K759" s="397"/>
      <c r="L759" s="294"/>
      <c r="M759" s="294"/>
      <c r="N759" s="294"/>
      <c r="O759" s="294"/>
      <c r="R759" s="294"/>
      <c r="T759" s="294"/>
      <c r="U759" s="294"/>
      <c r="V759" s="294"/>
      <c r="W759" s="294"/>
    </row>
    <row r="760" spans="5:23" ht="15.75" customHeight="1">
      <c r="E760" s="294"/>
      <c r="K760" s="397"/>
      <c r="L760" s="294"/>
      <c r="M760" s="294"/>
      <c r="N760" s="294"/>
      <c r="O760" s="294"/>
      <c r="R760" s="294"/>
      <c r="T760" s="294"/>
      <c r="U760" s="294"/>
      <c r="V760" s="294"/>
      <c r="W760" s="294"/>
    </row>
    <row r="761" spans="5:23" ht="15.75" customHeight="1">
      <c r="E761" s="294"/>
      <c r="K761" s="397"/>
      <c r="L761" s="294"/>
      <c r="M761" s="294"/>
      <c r="N761" s="294"/>
      <c r="O761" s="294"/>
      <c r="R761" s="294"/>
      <c r="T761" s="294"/>
      <c r="U761" s="294"/>
      <c r="V761" s="294"/>
      <c r="W761" s="294"/>
    </row>
    <row r="762" spans="5:23" ht="15.75" customHeight="1">
      <c r="E762" s="294"/>
      <c r="K762" s="397"/>
      <c r="L762" s="294"/>
      <c r="M762" s="294"/>
      <c r="N762" s="294"/>
      <c r="O762" s="294"/>
      <c r="R762" s="294"/>
      <c r="T762" s="294"/>
      <c r="U762" s="294"/>
      <c r="V762" s="294"/>
      <c r="W762" s="294"/>
    </row>
    <row r="763" spans="5:23" ht="15.75" customHeight="1">
      <c r="E763" s="294"/>
      <c r="K763" s="397"/>
      <c r="L763" s="294"/>
      <c r="M763" s="294"/>
      <c r="N763" s="294"/>
      <c r="O763" s="294"/>
      <c r="R763" s="294"/>
      <c r="T763" s="294"/>
      <c r="U763" s="294"/>
      <c r="V763" s="294"/>
      <c r="W763" s="294"/>
    </row>
    <row r="764" spans="5:23" ht="15.75" customHeight="1">
      <c r="E764" s="294"/>
      <c r="K764" s="397"/>
      <c r="L764" s="294"/>
      <c r="M764" s="294"/>
      <c r="N764" s="294"/>
      <c r="O764" s="294"/>
      <c r="R764" s="294"/>
      <c r="T764" s="294"/>
      <c r="U764" s="294"/>
      <c r="V764" s="294"/>
      <c r="W764" s="294"/>
    </row>
    <row r="765" spans="5:23" ht="15.75" customHeight="1">
      <c r="E765" s="294"/>
      <c r="K765" s="397"/>
      <c r="L765" s="294"/>
      <c r="M765" s="294"/>
      <c r="N765" s="294"/>
      <c r="O765" s="294"/>
      <c r="R765" s="294"/>
      <c r="T765" s="294"/>
      <c r="U765" s="294"/>
      <c r="V765" s="294"/>
      <c r="W765" s="294"/>
    </row>
    <row r="766" spans="5:23" ht="15.75" customHeight="1">
      <c r="E766" s="294"/>
      <c r="K766" s="397"/>
      <c r="L766" s="294"/>
      <c r="M766" s="294"/>
      <c r="N766" s="294"/>
      <c r="O766" s="294"/>
      <c r="R766" s="294"/>
      <c r="T766" s="294"/>
      <c r="U766" s="294"/>
      <c r="V766" s="294"/>
      <c r="W766" s="294"/>
    </row>
    <row r="767" spans="5:23" ht="15.75" customHeight="1">
      <c r="E767" s="294"/>
      <c r="K767" s="397"/>
      <c r="L767" s="294"/>
      <c r="M767" s="294"/>
      <c r="N767" s="294"/>
      <c r="O767" s="294"/>
      <c r="R767" s="294"/>
      <c r="T767" s="294"/>
      <c r="U767" s="294"/>
      <c r="V767" s="294"/>
      <c r="W767" s="294"/>
    </row>
    <row r="768" spans="5:23" ht="15.75" customHeight="1">
      <c r="E768" s="294"/>
      <c r="K768" s="397"/>
      <c r="L768" s="294"/>
      <c r="M768" s="294"/>
      <c r="N768" s="294"/>
      <c r="O768" s="294"/>
      <c r="R768" s="294"/>
      <c r="T768" s="294"/>
      <c r="U768" s="294"/>
      <c r="V768" s="294"/>
      <c r="W768" s="294"/>
    </row>
    <row r="769" spans="5:23" ht="15.75" customHeight="1">
      <c r="E769" s="294"/>
      <c r="K769" s="397"/>
      <c r="L769" s="294"/>
      <c r="M769" s="294"/>
      <c r="N769" s="294"/>
      <c r="O769" s="294"/>
      <c r="R769" s="294"/>
      <c r="T769" s="294"/>
      <c r="U769" s="294"/>
      <c r="V769" s="294"/>
      <c r="W769" s="294"/>
    </row>
    <row r="770" spans="5:23" ht="15.75" customHeight="1">
      <c r="E770" s="294"/>
      <c r="K770" s="397"/>
      <c r="L770" s="294"/>
      <c r="M770" s="294"/>
      <c r="N770" s="294"/>
      <c r="O770" s="294"/>
      <c r="R770" s="294"/>
      <c r="T770" s="294"/>
      <c r="U770" s="294"/>
      <c r="V770" s="294"/>
      <c r="W770" s="294"/>
    </row>
    <row r="771" spans="5:23" ht="15.75" customHeight="1">
      <c r="E771" s="294"/>
      <c r="K771" s="397"/>
      <c r="L771" s="294"/>
      <c r="M771" s="294"/>
      <c r="N771" s="294"/>
      <c r="O771" s="294"/>
      <c r="R771" s="294"/>
      <c r="T771" s="294"/>
      <c r="U771" s="294"/>
      <c r="V771" s="294"/>
      <c r="W771" s="294"/>
    </row>
    <row r="772" spans="5:23" ht="15.75" customHeight="1">
      <c r="E772" s="294"/>
      <c r="K772" s="397"/>
      <c r="L772" s="294"/>
      <c r="M772" s="294"/>
      <c r="N772" s="294"/>
      <c r="O772" s="294"/>
      <c r="R772" s="294"/>
      <c r="T772" s="294"/>
      <c r="U772" s="294"/>
      <c r="V772" s="294"/>
      <c r="W772" s="294"/>
    </row>
    <row r="773" spans="5:23" ht="15.75" customHeight="1">
      <c r="E773" s="294"/>
      <c r="K773" s="397"/>
      <c r="L773" s="294"/>
      <c r="M773" s="294"/>
      <c r="N773" s="294"/>
      <c r="O773" s="294"/>
      <c r="R773" s="294"/>
      <c r="T773" s="294"/>
      <c r="U773" s="294"/>
      <c r="V773" s="294"/>
      <c r="W773" s="294"/>
    </row>
    <row r="774" spans="5:23" ht="15.75" customHeight="1">
      <c r="E774" s="294"/>
      <c r="K774" s="397"/>
      <c r="L774" s="294"/>
      <c r="M774" s="294"/>
      <c r="N774" s="294"/>
      <c r="O774" s="294"/>
      <c r="R774" s="294"/>
      <c r="T774" s="294"/>
      <c r="U774" s="294"/>
      <c r="V774" s="294"/>
      <c r="W774" s="294"/>
    </row>
    <row r="775" spans="5:23" ht="15.75" customHeight="1">
      <c r="E775" s="294"/>
      <c r="K775" s="397"/>
      <c r="L775" s="294"/>
      <c r="M775" s="294"/>
      <c r="N775" s="294"/>
      <c r="O775" s="294"/>
      <c r="R775" s="294"/>
      <c r="T775" s="294"/>
      <c r="U775" s="294"/>
      <c r="V775" s="294"/>
      <c r="W775" s="294"/>
    </row>
    <row r="776" spans="5:23" ht="15.75" customHeight="1">
      <c r="E776" s="294"/>
      <c r="K776" s="397"/>
      <c r="L776" s="294"/>
      <c r="M776" s="294"/>
      <c r="N776" s="294"/>
      <c r="O776" s="294"/>
      <c r="R776" s="294"/>
      <c r="T776" s="294"/>
      <c r="U776" s="294"/>
      <c r="V776" s="294"/>
      <c r="W776" s="294"/>
    </row>
    <row r="777" spans="5:23" ht="15.75" customHeight="1">
      <c r="E777" s="294"/>
      <c r="K777" s="397"/>
      <c r="L777" s="294"/>
      <c r="M777" s="294"/>
      <c r="N777" s="294"/>
      <c r="O777" s="294"/>
      <c r="R777" s="294"/>
      <c r="T777" s="294"/>
      <c r="U777" s="294"/>
      <c r="V777" s="294"/>
      <c r="W777" s="294"/>
    </row>
    <row r="778" spans="5:23" ht="15.75" customHeight="1">
      <c r="E778" s="294"/>
      <c r="K778" s="397"/>
      <c r="L778" s="294"/>
      <c r="M778" s="294"/>
      <c r="N778" s="294"/>
      <c r="O778" s="294"/>
      <c r="R778" s="294"/>
      <c r="T778" s="294"/>
      <c r="U778" s="294"/>
      <c r="V778" s="294"/>
      <c r="W778" s="294"/>
    </row>
    <row r="779" spans="5:23" ht="15.75" customHeight="1">
      <c r="E779" s="294"/>
      <c r="K779" s="397"/>
      <c r="L779" s="294"/>
      <c r="M779" s="294"/>
      <c r="N779" s="294"/>
      <c r="O779" s="294"/>
      <c r="R779" s="294"/>
      <c r="T779" s="294"/>
      <c r="U779" s="294"/>
      <c r="V779" s="294"/>
      <c r="W779" s="294"/>
    </row>
    <row r="780" spans="5:23" ht="15.75" customHeight="1">
      <c r="E780" s="294"/>
      <c r="K780" s="397"/>
      <c r="L780" s="294"/>
      <c r="M780" s="294"/>
      <c r="N780" s="294"/>
      <c r="O780" s="294"/>
      <c r="R780" s="294"/>
      <c r="T780" s="294"/>
      <c r="U780" s="294"/>
      <c r="V780" s="294"/>
      <c r="W780" s="294"/>
    </row>
    <row r="781" spans="5:23" ht="15.75" customHeight="1">
      <c r="E781" s="294"/>
      <c r="K781" s="397"/>
      <c r="L781" s="294"/>
      <c r="M781" s="294"/>
      <c r="N781" s="294"/>
      <c r="O781" s="294"/>
      <c r="R781" s="294"/>
      <c r="T781" s="294"/>
      <c r="U781" s="294"/>
      <c r="V781" s="294"/>
      <c r="W781" s="294"/>
    </row>
    <row r="782" spans="5:23" ht="15.75" customHeight="1">
      <c r="E782" s="294"/>
      <c r="K782" s="397"/>
      <c r="L782" s="294"/>
      <c r="M782" s="294"/>
      <c r="N782" s="294"/>
      <c r="O782" s="294"/>
      <c r="R782" s="294"/>
      <c r="T782" s="294"/>
      <c r="U782" s="294"/>
      <c r="V782" s="294"/>
      <c r="W782" s="294"/>
    </row>
    <row r="783" spans="5:23" ht="15.75" customHeight="1">
      <c r="E783" s="294"/>
      <c r="K783" s="397"/>
      <c r="L783" s="294"/>
      <c r="M783" s="294"/>
      <c r="N783" s="294"/>
      <c r="O783" s="294"/>
      <c r="R783" s="294"/>
      <c r="T783" s="294"/>
      <c r="U783" s="294"/>
      <c r="V783" s="294"/>
      <c r="W783" s="294"/>
    </row>
    <row r="784" spans="5:23" ht="15.75" customHeight="1">
      <c r="E784" s="294"/>
      <c r="K784" s="397"/>
      <c r="L784" s="294"/>
      <c r="M784" s="294"/>
      <c r="N784" s="294"/>
      <c r="O784" s="294"/>
      <c r="R784" s="294"/>
      <c r="T784" s="294"/>
      <c r="U784" s="294"/>
      <c r="V784" s="294"/>
      <c r="W784" s="294"/>
    </row>
    <row r="785" spans="5:23" ht="15.75" customHeight="1">
      <c r="E785" s="294"/>
      <c r="K785" s="397"/>
      <c r="L785" s="294"/>
      <c r="M785" s="294"/>
      <c r="N785" s="294"/>
      <c r="O785" s="294"/>
      <c r="R785" s="294"/>
      <c r="T785" s="294"/>
      <c r="U785" s="294"/>
      <c r="V785" s="294"/>
      <c r="W785" s="294"/>
    </row>
    <row r="786" spans="5:23" ht="15.75" customHeight="1">
      <c r="E786" s="294"/>
      <c r="K786" s="397"/>
      <c r="L786" s="294"/>
      <c r="M786" s="294"/>
      <c r="N786" s="294"/>
      <c r="O786" s="294"/>
      <c r="R786" s="294"/>
      <c r="T786" s="294"/>
      <c r="U786" s="294"/>
      <c r="V786" s="294"/>
      <c r="W786" s="294"/>
    </row>
    <row r="787" spans="5:23" ht="15.75" customHeight="1">
      <c r="E787" s="294"/>
      <c r="K787" s="397"/>
      <c r="L787" s="294"/>
      <c r="M787" s="294"/>
      <c r="N787" s="294"/>
      <c r="O787" s="294"/>
      <c r="R787" s="294"/>
      <c r="T787" s="294"/>
      <c r="U787" s="294"/>
      <c r="V787" s="294"/>
      <c r="W787" s="294"/>
    </row>
    <row r="788" spans="5:23" ht="15.75" customHeight="1">
      <c r="E788" s="294"/>
      <c r="K788" s="397"/>
      <c r="L788" s="294"/>
      <c r="M788" s="294"/>
      <c r="N788" s="294"/>
      <c r="O788" s="294"/>
      <c r="R788" s="294"/>
      <c r="T788" s="294"/>
      <c r="U788" s="294"/>
      <c r="V788" s="294"/>
      <c r="W788" s="294"/>
    </row>
    <row r="789" spans="5:23" ht="15.75" customHeight="1">
      <c r="E789" s="294"/>
      <c r="K789" s="397"/>
      <c r="L789" s="294"/>
      <c r="M789" s="294"/>
      <c r="N789" s="294"/>
      <c r="O789" s="294"/>
      <c r="R789" s="294"/>
      <c r="T789" s="294"/>
      <c r="U789" s="294"/>
      <c r="V789" s="294"/>
      <c r="W789" s="294"/>
    </row>
    <row r="790" spans="5:23" ht="15.75" customHeight="1">
      <c r="E790" s="294"/>
      <c r="K790" s="397"/>
      <c r="L790" s="294"/>
      <c r="M790" s="294"/>
      <c r="N790" s="294"/>
      <c r="O790" s="294"/>
      <c r="R790" s="294"/>
      <c r="T790" s="294"/>
      <c r="U790" s="294"/>
      <c r="V790" s="294"/>
      <c r="W790" s="294"/>
    </row>
    <row r="791" spans="5:23" ht="15.75" customHeight="1">
      <c r="E791" s="294"/>
      <c r="K791" s="397"/>
      <c r="L791" s="294"/>
      <c r="M791" s="294"/>
      <c r="N791" s="294"/>
      <c r="O791" s="294"/>
      <c r="R791" s="294"/>
      <c r="T791" s="294"/>
      <c r="U791" s="294"/>
      <c r="V791" s="294"/>
      <c r="W791" s="294"/>
    </row>
    <row r="792" spans="5:23" ht="15.75" customHeight="1">
      <c r="E792" s="294"/>
      <c r="K792" s="397"/>
      <c r="L792" s="294"/>
      <c r="M792" s="294"/>
      <c r="N792" s="294"/>
      <c r="O792" s="294"/>
      <c r="R792" s="294"/>
      <c r="T792" s="294"/>
      <c r="U792" s="294"/>
      <c r="V792" s="294"/>
      <c r="W792" s="294"/>
    </row>
    <row r="793" spans="5:23" ht="15.75" customHeight="1">
      <c r="E793" s="294"/>
      <c r="K793" s="397"/>
      <c r="L793" s="294"/>
      <c r="M793" s="294"/>
      <c r="N793" s="294"/>
      <c r="O793" s="294"/>
      <c r="R793" s="294"/>
      <c r="T793" s="294"/>
      <c r="U793" s="294"/>
      <c r="V793" s="294"/>
      <c r="W793" s="294"/>
    </row>
    <row r="794" spans="5:23" ht="15.75" customHeight="1">
      <c r="E794" s="294"/>
      <c r="K794" s="397"/>
      <c r="L794" s="294"/>
      <c r="M794" s="294"/>
      <c r="N794" s="294"/>
      <c r="O794" s="294"/>
      <c r="R794" s="294"/>
      <c r="T794" s="294"/>
      <c r="U794" s="294"/>
      <c r="V794" s="294"/>
      <c r="W794" s="294"/>
    </row>
    <row r="795" spans="5:23" ht="15.75" customHeight="1">
      <c r="E795" s="294"/>
      <c r="K795" s="397"/>
      <c r="L795" s="294"/>
      <c r="M795" s="294"/>
      <c r="N795" s="294"/>
      <c r="O795" s="294"/>
      <c r="R795" s="294"/>
      <c r="T795" s="294"/>
      <c r="U795" s="294"/>
      <c r="V795" s="294"/>
      <c r="W795" s="294"/>
    </row>
    <row r="796" spans="5:23" ht="15.75" customHeight="1">
      <c r="E796" s="294"/>
      <c r="K796" s="397"/>
      <c r="L796" s="294"/>
      <c r="M796" s="294"/>
      <c r="N796" s="294"/>
      <c r="O796" s="294"/>
      <c r="R796" s="294"/>
      <c r="T796" s="294"/>
      <c r="U796" s="294"/>
      <c r="V796" s="294"/>
      <c r="W796" s="294"/>
    </row>
    <row r="797" spans="5:23" ht="15.75" customHeight="1">
      <c r="E797" s="294"/>
      <c r="K797" s="397"/>
      <c r="L797" s="294"/>
      <c r="M797" s="294"/>
      <c r="N797" s="294"/>
      <c r="O797" s="294"/>
      <c r="R797" s="294"/>
      <c r="T797" s="294"/>
      <c r="U797" s="294"/>
      <c r="V797" s="294"/>
      <c r="W797" s="294"/>
    </row>
    <row r="798" spans="5:23" ht="15.75" customHeight="1">
      <c r="E798" s="294"/>
      <c r="K798" s="397"/>
      <c r="L798" s="294"/>
      <c r="M798" s="294"/>
      <c r="N798" s="294"/>
      <c r="O798" s="294"/>
      <c r="R798" s="294"/>
      <c r="T798" s="294"/>
      <c r="U798" s="294"/>
      <c r="V798" s="294"/>
      <c r="W798" s="294"/>
    </row>
    <row r="799" spans="5:23" ht="15.75" customHeight="1">
      <c r="E799" s="294"/>
      <c r="K799" s="397"/>
      <c r="L799" s="294"/>
      <c r="M799" s="294"/>
      <c r="N799" s="294"/>
      <c r="O799" s="294"/>
      <c r="R799" s="294"/>
      <c r="T799" s="294"/>
      <c r="U799" s="294"/>
      <c r="V799" s="294"/>
      <c r="W799" s="294"/>
    </row>
    <row r="800" spans="5:23" ht="15.75" customHeight="1">
      <c r="E800" s="294"/>
      <c r="K800" s="397"/>
      <c r="L800" s="294"/>
      <c r="M800" s="294"/>
      <c r="N800" s="294"/>
      <c r="O800" s="294"/>
      <c r="R800" s="294"/>
      <c r="T800" s="294"/>
      <c r="U800" s="294"/>
      <c r="V800" s="294"/>
      <c r="W800" s="294"/>
    </row>
    <row r="801" spans="5:23" ht="15.75" customHeight="1">
      <c r="E801" s="294"/>
      <c r="K801" s="397"/>
      <c r="L801" s="294"/>
      <c r="M801" s="294"/>
      <c r="N801" s="294"/>
      <c r="O801" s="294"/>
      <c r="R801" s="294"/>
      <c r="T801" s="294"/>
      <c r="U801" s="294"/>
      <c r="V801" s="294"/>
      <c r="W801" s="294"/>
    </row>
    <row r="802" spans="5:23" ht="15.75" customHeight="1">
      <c r="E802" s="294"/>
      <c r="K802" s="397"/>
      <c r="L802" s="294"/>
      <c r="M802" s="294"/>
      <c r="N802" s="294"/>
      <c r="O802" s="294"/>
      <c r="R802" s="294"/>
      <c r="T802" s="294"/>
      <c r="U802" s="294"/>
      <c r="V802" s="294"/>
      <c r="W802" s="294"/>
    </row>
    <row r="803" spans="5:23" ht="15.75" customHeight="1">
      <c r="E803" s="294"/>
      <c r="K803" s="397"/>
      <c r="L803" s="294"/>
      <c r="M803" s="294"/>
      <c r="N803" s="294"/>
      <c r="O803" s="294"/>
      <c r="R803" s="294"/>
      <c r="T803" s="294"/>
      <c r="U803" s="294"/>
      <c r="V803" s="294"/>
      <c r="W803" s="294"/>
    </row>
    <row r="804" spans="5:23" ht="15.75" customHeight="1">
      <c r="E804" s="294"/>
      <c r="K804" s="397"/>
      <c r="L804" s="294"/>
      <c r="M804" s="294"/>
      <c r="N804" s="294"/>
      <c r="O804" s="294"/>
      <c r="R804" s="294"/>
      <c r="T804" s="294"/>
      <c r="U804" s="294"/>
      <c r="V804" s="294"/>
      <c r="W804" s="294"/>
    </row>
    <row r="805" spans="5:23" ht="15.75" customHeight="1">
      <c r="E805" s="294"/>
      <c r="K805" s="397"/>
      <c r="L805" s="294"/>
      <c r="M805" s="294"/>
      <c r="N805" s="294"/>
      <c r="O805" s="294"/>
      <c r="R805" s="294"/>
      <c r="T805" s="294"/>
      <c r="U805" s="294"/>
      <c r="V805" s="294"/>
      <c r="W805" s="294"/>
    </row>
    <row r="806" spans="5:23" ht="15.75" customHeight="1">
      <c r="E806" s="294"/>
      <c r="K806" s="397"/>
      <c r="L806" s="294"/>
      <c r="M806" s="294"/>
      <c r="N806" s="294"/>
      <c r="O806" s="294"/>
      <c r="R806" s="294"/>
      <c r="T806" s="294"/>
      <c r="U806" s="294"/>
      <c r="V806" s="294"/>
      <c r="W806" s="294"/>
    </row>
    <row r="807" spans="5:23" ht="15.75" customHeight="1">
      <c r="E807" s="294"/>
      <c r="K807" s="397"/>
      <c r="L807" s="294"/>
      <c r="M807" s="294"/>
      <c r="N807" s="294"/>
      <c r="O807" s="294"/>
      <c r="R807" s="294"/>
      <c r="T807" s="294"/>
      <c r="U807" s="294"/>
      <c r="V807" s="294"/>
      <c r="W807" s="294"/>
    </row>
    <row r="808" spans="5:23" ht="15.75" customHeight="1">
      <c r="E808" s="294"/>
      <c r="K808" s="397"/>
      <c r="L808" s="294"/>
      <c r="M808" s="294"/>
      <c r="N808" s="294"/>
      <c r="O808" s="294"/>
      <c r="R808" s="294"/>
      <c r="T808" s="294"/>
      <c r="U808" s="294"/>
      <c r="V808" s="294"/>
      <c r="W808" s="294"/>
    </row>
    <row r="809" spans="5:23" ht="15.75" customHeight="1">
      <c r="E809" s="294"/>
      <c r="K809" s="397"/>
      <c r="L809" s="294"/>
      <c r="M809" s="294"/>
      <c r="N809" s="294"/>
      <c r="O809" s="294"/>
      <c r="R809" s="294"/>
      <c r="T809" s="294"/>
      <c r="U809" s="294"/>
      <c r="V809" s="294"/>
      <c r="W809" s="294"/>
    </row>
    <row r="810" spans="5:23" ht="15.75" customHeight="1">
      <c r="E810" s="294"/>
      <c r="K810" s="397"/>
      <c r="L810" s="294"/>
      <c r="M810" s="294"/>
      <c r="N810" s="294"/>
      <c r="O810" s="294"/>
      <c r="R810" s="294"/>
      <c r="T810" s="294"/>
      <c r="U810" s="294"/>
      <c r="V810" s="294"/>
      <c r="W810" s="294"/>
    </row>
    <row r="811" spans="5:23" ht="15.75" customHeight="1">
      <c r="E811" s="294"/>
      <c r="K811" s="397"/>
      <c r="L811" s="294"/>
      <c r="M811" s="294"/>
      <c r="N811" s="294"/>
      <c r="O811" s="294"/>
      <c r="R811" s="294"/>
      <c r="T811" s="294"/>
      <c r="U811" s="294"/>
      <c r="V811" s="294"/>
      <c r="W811" s="294"/>
    </row>
    <row r="812" spans="5:23" ht="15.75" customHeight="1">
      <c r="E812" s="294"/>
      <c r="K812" s="397"/>
      <c r="L812" s="294"/>
      <c r="M812" s="294"/>
      <c r="N812" s="294"/>
      <c r="O812" s="294"/>
      <c r="R812" s="294"/>
      <c r="T812" s="294"/>
      <c r="U812" s="294"/>
      <c r="V812" s="294"/>
      <c r="W812" s="294"/>
    </row>
    <row r="813" spans="5:23" ht="15.75" customHeight="1">
      <c r="E813" s="294"/>
      <c r="K813" s="397"/>
      <c r="L813" s="294"/>
      <c r="M813" s="294"/>
      <c r="N813" s="294"/>
      <c r="O813" s="294"/>
      <c r="R813" s="294"/>
      <c r="T813" s="294"/>
      <c r="U813" s="294"/>
      <c r="V813" s="294"/>
      <c r="W813" s="294"/>
    </row>
    <row r="814" spans="5:23" ht="15.75" customHeight="1">
      <c r="E814" s="294"/>
      <c r="K814" s="397"/>
      <c r="L814" s="294"/>
      <c r="M814" s="294"/>
      <c r="N814" s="294"/>
      <c r="O814" s="294"/>
      <c r="R814" s="294"/>
      <c r="T814" s="294"/>
      <c r="U814" s="294"/>
      <c r="V814" s="294"/>
      <c r="W814" s="294"/>
    </row>
    <row r="815" spans="5:23" ht="15.75" customHeight="1">
      <c r="E815" s="294"/>
      <c r="K815" s="397"/>
      <c r="L815" s="294"/>
      <c r="M815" s="294"/>
      <c r="N815" s="294"/>
      <c r="O815" s="294"/>
      <c r="R815" s="294"/>
      <c r="T815" s="294"/>
      <c r="U815" s="294"/>
      <c r="V815" s="294"/>
      <c r="W815" s="294"/>
    </row>
    <row r="816" spans="5:23" ht="15.75" customHeight="1">
      <c r="E816" s="294"/>
      <c r="K816" s="397"/>
      <c r="L816" s="294"/>
      <c r="M816" s="294"/>
      <c r="N816" s="294"/>
      <c r="O816" s="294"/>
      <c r="R816" s="294"/>
      <c r="T816" s="294"/>
      <c r="U816" s="294"/>
      <c r="V816" s="294"/>
      <c r="W816" s="294"/>
    </row>
    <row r="817" spans="5:23" ht="15.75" customHeight="1">
      <c r="E817" s="294"/>
      <c r="K817" s="397"/>
      <c r="L817" s="294"/>
      <c r="M817" s="294"/>
      <c r="N817" s="294"/>
      <c r="O817" s="294"/>
      <c r="R817" s="294"/>
      <c r="T817" s="294"/>
      <c r="U817" s="294"/>
      <c r="V817" s="294"/>
      <c r="W817" s="294"/>
    </row>
    <row r="818" spans="5:23" ht="15.75" customHeight="1">
      <c r="E818" s="294"/>
      <c r="K818" s="397"/>
      <c r="L818" s="294"/>
      <c r="M818" s="294"/>
      <c r="N818" s="294"/>
      <c r="O818" s="294"/>
      <c r="R818" s="294"/>
      <c r="T818" s="294"/>
      <c r="U818" s="294"/>
      <c r="V818" s="294"/>
      <c r="W818" s="294"/>
    </row>
    <row r="819" spans="5:23" ht="15.75" customHeight="1">
      <c r="E819" s="294"/>
      <c r="K819" s="397"/>
      <c r="L819" s="294"/>
      <c r="M819" s="294"/>
      <c r="N819" s="294"/>
      <c r="O819" s="294"/>
      <c r="R819" s="294"/>
      <c r="T819" s="294"/>
      <c r="U819" s="294"/>
      <c r="V819" s="294"/>
      <c r="W819" s="294"/>
    </row>
    <row r="820" spans="5:23" ht="15.75" customHeight="1">
      <c r="E820" s="294"/>
      <c r="K820" s="397"/>
      <c r="L820" s="294"/>
      <c r="M820" s="294"/>
      <c r="N820" s="294"/>
      <c r="O820" s="294"/>
      <c r="R820" s="294"/>
      <c r="T820" s="294"/>
      <c r="U820" s="294"/>
      <c r="V820" s="294"/>
      <c r="W820" s="294"/>
    </row>
    <row r="821" spans="5:23" ht="15.75" customHeight="1">
      <c r="E821" s="294"/>
      <c r="K821" s="397"/>
      <c r="L821" s="294"/>
      <c r="M821" s="294"/>
      <c r="N821" s="294"/>
      <c r="O821" s="294"/>
      <c r="R821" s="294"/>
      <c r="T821" s="294"/>
      <c r="U821" s="294"/>
      <c r="V821" s="294"/>
      <c r="W821" s="294"/>
    </row>
    <row r="822" spans="5:23" ht="15.75" customHeight="1">
      <c r="E822" s="294"/>
      <c r="K822" s="397"/>
      <c r="L822" s="294"/>
      <c r="M822" s="294"/>
      <c r="N822" s="294"/>
      <c r="O822" s="294"/>
      <c r="R822" s="294"/>
      <c r="T822" s="294"/>
      <c r="U822" s="294"/>
      <c r="V822" s="294"/>
      <c r="W822" s="294"/>
    </row>
    <row r="823" spans="5:23" ht="15.75" customHeight="1">
      <c r="E823" s="294"/>
      <c r="K823" s="397"/>
      <c r="L823" s="294"/>
      <c r="M823" s="294"/>
      <c r="N823" s="294"/>
      <c r="O823" s="294"/>
      <c r="R823" s="294"/>
      <c r="T823" s="294"/>
      <c r="U823" s="294"/>
      <c r="V823" s="294"/>
      <c r="W823" s="294"/>
    </row>
    <row r="824" spans="5:23" ht="15.75" customHeight="1">
      <c r="E824" s="294"/>
      <c r="K824" s="397"/>
      <c r="L824" s="294"/>
      <c r="M824" s="294"/>
      <c r="N824" s="294"/>
      <c r="O824" s="294"/>
      <c r="R824" s="294"/>
      <c r="T824" s="294"/>
      <c r="U824" s="294"/>
      <c r="V824" s="294"/>
      <c r="W824" s="294"/>
    </row>
    <row r="825" spans="5:23" ht="15.75" customHeight="1">
      <c r="E825" s="294"/>
      <c r="K825" s="397"/>
      <c r="L825" s="294"/>
      <c r="M825" s="294"/>
      <c r="N825" s="294"/>
      <c r="O825" s="294"/>
      <c r="R825" s="294"/>
      <c r="T825" s="294"/>
      <c r="U825" s="294"/>
      <c r="V825" s="294"/>
      <c r="W825" s="294"/>
    </row>
    <row r="826" spans="5:23" ht="15.75" customHeight="1">
      <c r="E826" s="294"/>
      <c r="K826" s="397"/>
      <c r="L826" s="294"/>
      <c r="M826" s="294"/>
      <c r="N826" s="294"/>
      <c r="O826" s="294"/>
      <c r="R826" s="294"/>
      <c r="T826" s="294"/>
      <c r="U826" s="294"/>
      <c r="V826" s="294"/>
      <c r="W826" s="294"/>
    </row>
    <row r="827" spans="5:23" ht="15.75" customHeight="1">
      <c r="E827" s="294"/>
      <c r="K827" s="397"/>
      <c r="L827" s="294"/>
      <c r="M827" s="294"/>
      <c r="N827" s="294"/>
      <c r="O827" s="294"/>
      <c r="R827" s="294"/>
      <c r="T827" s="294"/>
      <c r="U827" s="294"/>
      <c r="V827" s="294"/>
      <c r="W827" s="294"/>
    </row>
    <row r="828" spans="5:23" ht="15.75" customHeight="1">
      <c r="E828" s="294"/>
      <c r="K828" s="397"/>
      <c r="L828" s="294"/>
      <c r="M828" s="294"/>
      <c r="N828" s="294"/>
      <c r="O828" s="294"/>
      <c r="R828" s="294"/>
      <c r="T828" s="294"/>
      <c r="U828" s="294"/>
      <c r="V828" s="294"/>
      <c r="W828" s="294"/>
    </row>
    <row r="829" spans="5:23" ht="15.75" customHeight="1">
      <c r="E829" s="294"/>
      <c r="K829" s="397"/>
      <c r="L829" s="294"/>
      <c r="M829" s="294"/>
      <c r="N829" s="294"/>
      <c r="O829" s="294"/>
      <c r="R829" s="294"/>
      <c r="T829" s="294"/>
      <c r="U829" s="294"/>
      <c r="V829" s="294"/>
      <c r="W829" s="294"/>
    </row>
    <row r="830" spans="5:23" ht="15.75" customHeight="1">
      <c r="E830" s="294"/>
      <c r="K830" s="397"/>
      <c r="L830" s="294"/>
      <c r="M830" s="294"/>
      <c r="N830" s="294"/>
      <c r="O830" s="294"/>
      <c r="R830" s="294"/>
      <c r="T830" s="294"/>
      <c r="U830" s="294"/>
      <c r="V830" s="294"/>
      <c r="W830" s="294"/>
    </row>
    <row r="831" spans="5:23" ht="15.75" customHeight="1">
      <c r="E831" s="294"/>
      <c r="K831" s="397"/>
      <c r="L831" s="294"/>
      <c r="M831" s="294"/>
      <c r="N831" s="294"/>
      <c r="O831" s="294"/>
      <c r="R831" s="294"/>
      <c r="T831" s="294"/>
      <c r="U831" s="294"/>
      <c r="V831" s="294"/>
      <c r="W831" s="294"/>
    </row>
    <row r="832" spans="5:23" ht="15.75" customHeight="1">
      <c r="E832" s="294"/>
      <c r="K832" s="397"/>
      <c r="L832" s="294"/>
      <c r="M832" s="294"/>
      <c r="N832" s="294"/>
      <c r="O832" s="294"/>
      <c r="R832" s="294"/>
      <c r="T832" s="294"/>
      <c r="U832" s="294"/>
      <c r="V832" s="294"/>
      <c r="W832" s="294"/>
    </row>
    <row r="833" spans="5:23" ht="15.75" customHeight="1">
      <c r="E833" s="294"/>
      <c r="K833" s="397"/>
      <c r="L833" s="294"/>
      <c r="M833" s="294"/>
      <c r="N833" s="294"/>
      <c r="O833" s="294"/>
      <c r="R833" s="294"/>
      <c r="T833" s="294"/>
      <c r="U833" s="294"/>
      <c r="V833" s="294"/>
      <c r="W833" s="294"/>
    </row>
    <row r="834" spans="5:23" ht="15.75" customHeight="1">
      <c r="E834" s="294"/>
      <c r="K834" s="397"/>
      <c r="L834" s="294"/>
      <c r="M834" s="294"/>
      <c r="N834" s="294"/>
      <c r="O834" s="294"/>
      <c r="R834" s="294"/>
      <c r="T834" s="294"/>
      <c r="U834" s="294"/>
      <c r="V834" s="294"/>
      <c r="W834" s="294"/>
    </row>
    <row r="835" spans="5:23" ht="15.75" customHeight="1">
      <c r="E835" s="294"/>
      <c r="K835" s="397"/>
      <c r="L835" s="294"/>
      <c r="M835" s="294"/>
      <c r="N835" s="294"/>
      <c r="O835" s="294"/>
      <c r="R835" s="294"/>
      <c r="T835" s="294"/>
      <c r="U835" s="294"/>
      <c r="V835" s="294"/>
      <c r="W835" s="294"/>
    </row>
    <row r="836" spans="5:23" ht="15.75" customHeight="1">
      <c r="E836" s="294"/>
      <c r="K836" s="397"/>
      <c r="L836" s="294"/>
      <c r="M836" s="294"/>
      <c r="N836" s="294"/>
      <c r="O836" s="294"/>
      <c r="R836" s="294"/>
      <c r="T836" s="294"/>
      <c r="U836" s="294"/>
      <c r="V836" s="294"/>
      <c r="W836" s="294"/>
    </row>
    <row r="837" spans="5:23" ht="15.75" customHeight="1">
      <c r="E837" s="294"/>
      <c r="K837" s="397"/>
      <c r="L837" s="294"/>
      <c r="M837" s="294"/>
      <c r="N837" s="294"/>
      <c r="O837" s="294"/>
      <c r="R837" s="294"/>
      <c r="T837" s="294"/>
      <c r="U837" s="294"/>
      <c r="V837" s="294"/>
      <c r="W837" s="294"/>
    </row>
    <row r="838" spans="5:23" ht="15.75" customHeight="1">
      <c r="E838" s="294"/>
      <c r="K838" s="397"/>
      <c r="L838" s="294"/>
      <c r="M838" s="294"/>
      <c r="N838" s="294"/>
      <c r="O838" s="294"/>
      <c r="R838" s="294"/>
      <c r="T838" s="294"/>
      <c r="U838" s="294"/>
      <c r="V838" s="294"/>
      <c r="W838" s="294"/>
    </row>
    <row r="839" spans="5:23" ht="15.75" customHeight="1">
      <c r="E839" s="294"/>
      <c r="K839" s="397"/>
      <c r="L839" s="294"/>
      <c r="M839" s="294"/>
      <c r="N839" s="294"/>
      <c r="O839" s="294"/>
      <c r="R839" s="294"/>
      <c r="T839" s="294"/>
      <c r="U839" s="294"/>
      <c r="V839" s="294"/>
      <c r="W839" s="294"/>
    </row>
    <row r="840" spans="5:23" ht="15.75" customHeight="1">
      <c r="E840" s="294"/>
      <c r="K840" s="397"/>
      <c r="L840" s="294"/>
      <c r="M840" s="294"/>
      <c r="N840" s="294"/>
      <c r="O840" s="294"/>
      <c r="R840" s="294"/>
      <c r="T840" s="294"/>
      <c r="U840" s="294"/>
      <c r="V840" s="294"/>
      <c r="W840" s="294"/>
    </row>
    <row r="841" spans="5:23" ht="15.75" customHeight="1">
      <c r="E841" s="294"/>
      <c r="K841" s="397"/>
      <c r="L841" s="294"/>
      <c r="M841" s="294"/>
      <c r="N841" s="294"/>
      <c r="O841" s="294"/>
      <c r="R841" s="294"/>
      <c r="T841" s="294"/>
      <c r="U841" s="294"/>
      <c r="V841" s="294"/>
      <c r="W841" s="294"/>
    </row>
    <row r="842" spans="5:23" ht="15.75" customHeight="1">
      <c r="E842" s="294"/>
      <c r="K842" s="397"/>
      <c r="L842" s="294"/>
      <c r="M842" s="294"/>
      <c r="N842" s="294"/>
      <c r="O842" s="294"/>
      <c r="R842" s="294"/>
      <c r="T842" s="294"/>
      <c r="U842" s="294"/>
      <c r="V842" s="294"/>
      <c r="W842" s="294"/>
    </row>
    <row r="843" spans="5:23" ht="15.75" customHeight="1">
      <c r="E843" s="294"/>
      <c r="K843" s="397"/>
      <c r="L843" s="294"/>
      <c r="M843" s="294"/>
      <c r="N843" s="294"/>
      <c r="O843" s="294"/>
      <c r="R843" s="294"/>
      <c r="T843" s="294"/>
      <c r="U843" s="294"/>
      <c r="V843" s="294"/>
      <c r="W843" s="294"/>
    </row>
    <row r="844" spans="5:23" ht="15.75" customHeight="1">
      <c r="E844" s="294"/>
      <c r="K844" s="397"/>
      <c r="L844" s="294"/>
      <c r="M844" s="294"/>
      <c r="N844" s="294"/>
      <c r="O844" s="294"/>
      <c r="R844" s="294"/>
      <c r="T844" s="294"/>
      <c r="U844" s="294"/>
      <c r="V844" s="294"/>
      <c r="W844" s="294"/>
    </row>
    <row r="845" spans="5:23" ht="15.75" customHeight="1">
      <c r="E845" s="294"/>
      <c r="K845" s="397"/>
      <c r="L845" s="294"/>
      <c r="M845" s="294"/>
      <c r="N845" s="294"/>
      <c r="O845" s="294"/>
      <c r="R845" s="294"/>
      <c r="T845" s="294"/>
      <c r="U845" s="294"/>
      <c r="V845" s="294"/>
      <c r="W845" s="294"/>
    </row>
    <row r="846" spans="5:23" ht="15.75" customHeight="1">
      <c r="E846" s="294"/>
      <c r="K846" s="397"/>
      <c r="L846" s="294"/>
      <c r="M846" s="294"/>
      <c r="N846" s="294"/>
      <c r="O846" s="294"/>
      <c r="R846" s="294"/>
      <c r="T846" s="294"/>
      <c r="U846" s="294"/>
      <c r="V846" s="294"/>
      <c r="W846" s="294"/>
    </row>
    <row r="847" spans="5:23" ht="15.75" customHeight="1">
      <c r="E847" s="294"/>
      <c r="K847" s="397"/>
      <c r="L847" s="294"/>
      <c r="M847" s="294"/>
      <c r="N847" s="294"/>
      <c r="O847" s="294"/>
      <c r="R847" s="294"/>
      <c r="T847" s="294"/>
      <c r="U847" s="294"/>
      <c r="V847" s="294"/>
      <c r="W847" s="294"/>
    </row>
    <row r="848" spans="5:23" ht="15.75" customHeight="1">
      <c r="E848" s="294"/>
      <c r="K848" s="397"/>
      <c r="L848" s="294"/>
      <c r="M848" s="294"/>
      <c r="N848" s="294"/>
      <c r="O848" s="294"/>
      <c r="R848" s="294"/>
      <c r="T848" s="294"/>
      <c r="U848" s="294"/>
      <c r="V848" s="294"/>
      <c r="W848" s="294"/>
    </row>
    <row r="849" spans="5:23" ht="15.75" customHeight="1">
      <c r="E849" s="294"/>
      <c r="K849" s="397"/>
      <c r="L849" s="294"/>
      <c r="M849" s="294"/>
      <c r="N849" s="294"/>
      <c r="O849" s="294"/>
      <c r="R849" s="294"/>
      <c r="T849" s="294"/>
      <c r="U849" s="294"/>
      <c r="V849" s="294"/>
      <c r="W849" s="294"/>
    </row>
    <row r="850" spans="5:23" ht="15.75" customHeight="1">
      <c r="E850" s="294"/>
      <c r="K850" s="397"/>
      <c r="L850" s="294"/>
      <c r="M850" s="294"/>
      <c r="N850" s="294"/>
      <c r="O850" s="294"/>
      <c r="R850" s="294"/>
      <c r="T850" s="294"/>
      <c r="U850" s="294"/>
      <c r="V850" s="294"/>
      <c r="W850" s="294"/>
    </row>
    <row r="851" spans="5:23" ht="15.75" customHeight="1">
      <c r="E851" s="294"/>
      <c r="K851" s="397"/>
      <c r="L851" s="294"/>
      <c r="M851" s="294"/>
      <c r="N851" s="294"/>
      <c r="O851" s="294"/>
      <c r="R851" s="294"/>
      <c r="T851" s="294"/>
      <c r="U851" s="294"/>
      <c r="V851" s="294"/>
      <c r="W851" s="294"/>
    </row>
    <row r="852" spans="5:23" ht="15.75" customHeight="1">
      <c r="E852" s="294"/>
      <c r="K852" s="397"/>
      <c r="L852" s="294"/>
      <c r="M852" s="294"/>
      <c r="N852" s="294"/>
      <c r="O852" s="294"/>
      <c r="R852" s="294"/>
      <c r="T852" s="294"/>
      <c r="U852" s="294"/>
      <c r="V852" s="294"/>
      <c r="W852" s="294"/>
    </row>
    <row r="853" spans="5:23" ht="15.75" customHeight="1">
      <c r="E853" s="294"/>
      <c r="K853" s="397"/>
      <c r="L853" s="294"/>
      <c r="M853" s="294"/>
      <c r="N853" s="294"/>
      <c r="O853" s="294"/>
      <c r="R853" s="294"/>
      <c r="T853" s="294"/>
      <c r="U853" s="294"/>
      <c r="V853" s="294"/>
      <c r="W853" s="294"/>
    </row>
    <row r="854" spans="5:23" ht="15.75" customHeight="1">
      <c r="E854" s="294"/>
      <c r="K854" s="397"/>
      <c r="L854" s="294"/>
      <c r="M854" s="294"/>
      <c r="N854" s="294"/>
      <c r="O854" s="294"/>
      <c r="R854" s="294"/>
      <c r="T854" s="294"/>
      <c r="U854" s="294"/>
      <c r="V854" s="294"/>
      <c r="W854" s="294"/>
    </row>
    <row r="855" spans="5:23" ht="15.75" customHeight="1">
      <c r="E855" s="294"/>
      <c r="K855" s="397"/>
      <c r="L855" s="294"/>
      <c r="M855" s="294"/>
      <c r="N855" s="294"/>
      <c r="O855" s="294"/>
      <c r="R855" s="294"/>
      <c r="T855" s="294"/>
      <c r="U855" s="294"/>
      <c r="V855" s="294"/>
      <c r="W855" s="294"/>
    </row>
    <row r="856" spans="5:23" ht="15.75" customHeight="1">
      <c r="E856" s="294"/>
      <c r="K856" s="397"/>
      <c r="L856" s="294"/>
      <c r="M856" s="294"/>
      <c r="N856" s="294"/>
      <c r="O856" s="294"/>
      <c r="R856" s="294"/>
      <c r="T856" s="294"/>
      <c r="U856" s="294"/>
      <c r="V856" s="294"/>
      <c r="W856" s="294"/>
    </row>
    <row r="857" spans="5:23" ht="15.75" customHeight="1">
      <c r="E857" s="294"/>
      <c r="K857" s="397"/>
      <c r="L857" s="294"/>
      <c r="M857" s="294"/>
      <c r="N857" s="294"/>
      <c r="O857" s="294"/>
      <c r="R857" s="294"/>
      <c r="T857" s="294"/>
      <c r="U857" s="294"/>
      <c r="V857" s="294"/>
      <c r="W857" s="294"/>
    </row>
    <row r="858" spans="5:23" ht="15.75" customHeight="1">
      <c r="E858" s="294"/>
      <c r="K858" s="397"/>
      <c r="L858" s="294"/>
      <c r="M858" s="294"/>
      <c r="N858" s="294"/>
      <c r="O858" s="294"/>
      <c r="R858" s="294"/>
      <c r="T858" s="294"/>
      <c r="U858" s="294"/>
      <c r="V858" s="294"/>
      <c r="W858" s="294"/>
    </row>
    <row r="859" spans="5:23" ht="15.75" customHeight="1">
      <c r="E859" s="294"/>
      <c r="K859" s="397"/>
      <c r="L859" s="294"/>
      <c r="M859" s="294"/>
      <c r="N859" s="294"/>
      <c r="O859" s="294"/>
      <c r="R859" s="294"/>
      <c r="T859" s="294"/>
      <c r="U859" s="294"/>
      <c r="V859" s="294"/>
      <c r="W859" s="294"/>
    </row>
    <row r="860" spans="5:23" ht="15.75" customHeight="1">
      <c r="E860" s="294"/>
      <c r="K860" s="397"/>
      <c r="L860" s="294"/>
      <c r="M860" s="294"/>
      <c r="N860" s="294"/>
      <c r="O860" s="294"/>
      <c r="R860" s="294"/>
      <c r="T860" s="294"/>
      <c r="U860" s="294"/>
      <c r="V860" s="294"/>
      <c r="W860" s="294"/>
    </row>
    <row r="861" spans="5:23" ht="15.75" customHeight="1">
      <c r="E861" s="294"/>
      <c r="K861" s="397"/>
      <c r="L861" s="294"/>
      <c r="M861" s="294"/>
      <c r="N861" s="294"/>
      <c r="O861" s="294"/>
      <c r="R861" s="294"/>
      <c r="T861" s="294"/>
      <c r="U861" s="294"/>
      <c r="V861" s="294"/>
      <c r="W861" s="294"/>
    </row>
    <row r="862" spans="5:23" ht="15.75" customHeight="1">
      <c r="E862" s="294"/>
      <c r="K862" s="397"/>
      <c r="L862" s="294"/>
      <c r="M862" s="294"/>
      <c r="N862" s="294"/>
      <c r="O862" s="294"/>
      <c r="R862" s="294"/>
      <c r="T862" s="294"/>
      <c r="U862" s="294"/>
      <c r="V862" s="294"/>
      <c r="W862" s="294"/>
    </row>
    <row r="863" spans="5:23" ht="15.75" customHeight="1">
      <c r="E863" s="294"/>
      <c r="K863" s="397"/>
      <c r="L863" s="294"/>
      <c r="M863" s="294"/>
      <c r="N863" s="294"/>
      <c r="O863" s="294"/>
      <c r="R863" s="294"/>
      <c r="T863" s="294"/>
      <c r="U863" s="294"/>
      <c r="V863" s="294"/>
      <c r="W863" s="294"/>
    </row>
    <row r="864" spans="5:23" ht="15.75" customHeight="1">
      <c r="E864" s="294"/>
      <c r="K864" s="397"/>
      <c r="L864" s="294"/>
      <c r="M864" s="294"/>
      <c r="N864" s="294"/>
      <c r="O864" s="294"/>
      <c r="R864" s="294"/>
      <c r="T864" s="294"/>
      <c r="U864" s="294"/>
      <c r="V864" s="294"/>
      <c r="W864" s="294"/>
    </row>
    <row r="865" spans="5:23" ht="15.75" customHeight="1">
      <c r="E865" s="294"/>
      <c r="K865" s="397"/>
      <c r="L865" s="294"/>
      <c r="M865" s="294"/>
      <c r="N865" s="294"/>
      <c r="O865" s="294"/>
      <c r="R865" s="294"/>
      <c r="T865" s="294"/>
      <c r="U865" s="294"/>
      <c r="V865" s="294"/>
      <c r="W865" s="294"/>
    </row>
    <row r="866" spans="5:23" ht="15.75" customHeight="1">
      <c r="E866" s="294"/>
      <c r="K866" s="397"/>
      <c r="L866" s="294"/>
      <c r="M866" s="294"/>
      <c r="N866" s="294"/>
      <c r="O866" s="294"/>
      <c r="R866" s="294"/>
      <c r="T866" s="294"/>
      <c r="U866" s="294"/>
      <c r="V866" s="294"/>
      <c r="W866" s="294"/>
    </row>
    <row r="867" spans="5:23" ht="15.75" customHeight="1">
      <c r="E867" s="294"/>
      <c r="K867" s="397"/>
      <c r="L867" s="294"/>
      <c r="M867" s="294"/>
      <c r="N867" s="294"/>
      <c r="O867" s="294"/>
      <c r="R867" s="294"/>
      <c r="T867" s="294"/>
      <c r="U867" s="294"/>
      <c r="V867" s="294"/>
      <c r="W867" s="294"/>
    </row>
    <row r="868" spans="5:23" ht="15.75" customHeight="1">
      <c r="E868" s="294"/>
      <c r="K868" s="397"/>
      <c r="L868" s="294"/>
      <c r="M868" s="294"/>
      <c r="N868" s="294"/>
      <c r="O868" s="294"/>
      <c r="R868" s="294"/>
      <c r="T868" s="294"/>
      <c r="U868" s="294"/>
      <c r="V868" s="294"/>
      <c r="W868" s="294"/>
    </row>
    <row r="869" spans="5:23" ht="15.75" customHeight="1">
      <c r="E869" s="294"/>
      <c r="K869" s="397"/>
      <c r="L869" s="294"/>
      <c r="M869" s="294"/>
      <c r="N869" s="294"/>
      <c r="O869" s="294"/>
      <c r="R869" s="294"/>
      <c r="T869" s="294"/>
      <c r="U869" s="294"/>
      <c r="V869" s="294"/>
      <c r="W869" s="294"/>
    </row>
    <row r="870" spans="5:23" ht="15.75" customHeight="1">
      <c r="E870" s="294"/>
      <c r="K870" s="397"/>
      <c r="L870" s="294"/>
      <c r="M870" s="294"/>
      <c r="N870" s="294"/>
      <c r="O870" s="294"/>
      <c r="R870" s="294"/>
      <c r="T870" s="294"/>
      <c r="U870" s="294"/>
      <c r="V870" s="294"/>
      <c r="W870" s="294"/>
    </row>
    <row r="871" spans="5:23" ht="15.75" customHeight="1">
      <c r="E871" s="294"/>
      <c r="K871" s="397"/>
      <c r="L871" s="294"/>
      <c r="M871" s="294"/>
      <c r="N871" s="294"/>
      <c r="O871" s="294"/>
      <c r="R871" s="294"/>
      <c r="T871" s="294"/>
      <c r="U871" s="294"/>
      <c r="V871" s="294"/>
      <c r="W871" s="294"/>
    </row>
    <row r="872" spans="5:23" ht="15.75" customHeight="1">
      <c r="E872" s="294"/>
      <c r="K872" s="397"/>
      <c r="L872" s="294"/>
      <c r="M872" s="294"/>
      <c r="N872" s="294"/>
      <c r="O872" s="294"/>
      <c r="R872" s="294"/>
      <c r="T872" s="294"/>
      <c r="U872" s="294"/>
      <c r="V872" s="294"/>
      <c r="W872" s="294"/>
    </row>
    <row r="873" spans="5:23" ht="15.75" customHeight="1">
      <c r="E873" s="294"/>
      <c r="K873" s="397"/>
      <c r="L873" s="294"/>
      <c r="M873" s="294"/>
      <c r="N873" s="294"/>
      <c r="O873" s="294"/>
      <c r="R873" s="294"/>
      <c r="T873" s="294"/>
      <c r="U873" s="294"/>
      <c r="V873" s="294"/>
      <c r="W873" s="294"/>
    </row>
    <row r="874" spans="5:23" ht="15.75" customHeight="1">
      <c r="E874" s="294"/>
      <c r="K874" s="397"/>
      <c r="L874" s="294"/>
      <c r="M874" s="294"/>
      <c r="N874" s="294"/>
      <c r="O874" s="294"/>
      <c r="R874" s="294"/>
      <c r="T874" s="294"/>
      <c r="U874" s="294"/>
      <c r="V874" s="294"/>
      <c r="W874" s="294"/>
    </row>
    <row r="875" spans="5:23" ht="15.75" customHeight="1">
      <c r="E875" s="294"/>
      <c r="K875" s="397"/>
      <c r="L875" s="294"/>
      <c r="M875" s="294"/>
      <c r="N875" s="294"/>
      <c r="O875" s="294"/>
      <c r="R875" s="294"/>
      <c r="T875" s="294"/>
      <c r="U875" s="294"/>
      <c r="V875" s="294"/>
      <c r="W875" s="294"/>
    </row>
    <row r="876" spans="5:23" ht="15.75" customHeight="1">
      <c r="E876" s="294"/>
      <c r="K876" s="397"/>
      <c r="L876" s="294"/>
      <c r="M876" s="294"/>
      <c r="N876" s="294"/>
      <c r="O876" s="294"/>
      <c r="R876" s="294"/>
      <c r="T876" s="294"/>
      <c r="U876" s="294"/>
      <c r="V876" s="294"/>
      <c r="W876" s="294"/>
    </row>
    <row r="877" spans="5:23" ht="15.75" customHeight="1">
      <c r="E877" s="294"/>
      <c r="K877" s="397"/>
      <c r="L877" s="294"/>
      <c r="M877" s="294"/>
      <c r="N877" s="294"/>
      <c r="O877" s="294"/>
      <c r="R877" s="294"/>
      <c r="T877" s="294"/>
      <c r="U877" s="294"/>
      <c r="V877" s="294"/>
      <c r="W877" s="294"/>
    </row>
    <row r="878" spans="5:23" ht="15.75" customHeight="1">
      <c r="E878" s="294"/>
      <c r="K878" s="397"/>
      <c r="L878" s="294"/>
      <c r="M878" s="294"/>
      <c r="N878" s="294"/>
      <c r="O878" s="294"/>
      <c r="R878" s="294"/>
      <c r="T878" s="294"/>
      <c r="U878" s="294"/>
      <c r="V878" s="294"/>
      <c r="W878" s="294"/>
    </row>
    <row r="879" spans="5:23" ht="15.75" customHeight="1">
      <c r="E879" s="294"/>
      <c r="K879" s="397"/>
      <c r="L879" s="294"/>
      <c r="M879" s="294"/>
      <c r="N879" s="294"/>
      <c r="O879" s="294"/>
      <c r="R879" s="294"/>
      <c r="T879" s="294"/>
      <c r="U879" s="294"/>
      <c r="V879" s="294"/>
      <c r="W879" s="294"/>
    </row>
    <row r="880" spans="5:23" ht="15.75" customHeight="1">
      <c r="E880" s="294"/>
      <c r="K880" s="397"/>
      <c r="L880" s="294"/>
      <c r="M880" s="294"/>
      <c r="N880" s="294"/>
      <c r="O880" s="294"/>
      <c r="R880" s="294"/>
      <c r="T880" s="294"/>
      <c r="U880" s="294"/>
      <c r="V880" s="294"/>
      <c r="W880" s="294"/>
    </row>
    <row r="881" spans="5:23" ht="15.75" customHeight="1">
      <c r="E881" s="294"/>
      <c r="K881" s="397"/>
      <c r="L881" s="294"/>
      <c r="M881" s="294"/>
      <c r="N881" s="294"/>
      <c r="O881" s="294"/>
      <c r="R881" s="294"/>
      <c r="T881" s="294"/>
      <c r="U881" s="294"/>
      <c r="V881" s="294"/>
      <c r="W881" s="294"/>
    </row>
    <row r="882" spans="5:23" ht="15.75" customHeight="1">
      <c r="E882" s="294"/>
      <c r="K882" s="397"/>
      <c r="L882" s="294"/>
      <c r="M882" s="294"/>
      <c r="N882" s="294"/>
      <c r="O882" s="294"/>
      <c r="R882" s="294"/>
      <c r="T882" s="294"/>
      <c r="U882" s="294"/>
      <c r="V882" s="294"/>
      <c r="W882" s="294"/>
    </row>
    <row r="883" spans="5:23" ht="15.75" customHeight="1">
      <c r="E883" s="294"/>
      <c r="K883" s="397"/>
      <c r="L883" s="294"/>
      <c r="M883" s="294"/>
      <c r="N883" s="294"/>
      <c r="O883" s="294"/>
      <c r="R883" s="294"/>
      <c r="T883" s="294"/>
      <c r="U883" s="294"/>
      <c r="V883" s="294"/>
      <c r="W883" s="294"/>
    </row>
    <row r="884" spans="5:23" ht="15.75" customHeight="1">
      <c r="E884" s="294"/>
      <c r="K884" s="397"/>
      <c r="L884" s="294"/>
      <c r="M884" s="294"/>
      <c r="N884" s="294"/>
      <c r="O884" s="294"/>
      <c r="R884" s="294"/>
      <c r="T884" s="294"/>
      <c r="U884" s="294"/>
      <c r="V884" s="294"/>
      <c r="W884" s="294"/>
    </row>
    <row r="885" spans="5:23" ht="15.75" customHeight="1">
      <c r="E885" s="294"/>
      <c r="K885" s="397"/>
      <c r="L885" s="294"/>
      <c r="M885" s="294"/>
      <c r="N885" s="294"/>
      <c r="O885" s="294"/>
      <c r="R885" s="294"/>
      <c r="T885" s="294"/>
      <c r="U885" s="294"/>
      <c r="V885" s="294"/>
      <c r="W885" s="294"/>
    </row>
    <row r="886" spans="5:23" ht="15.75" customHeight="1">
      <c r="E886" s="294"/>
      <c r="K886" s="397"/>
      <c r="L886" s="294"/>
      <c r="M886" s="294"/>
      <c r="N886" s="294"/>
      <c r="O886" s="294"/>
      <c r="R886" s="294"/>
      <c r="T886" s="294"/>
      <c r="U886" s="294"/>
      <c r="V886" s="294"/>
      <c r="W886" s="294"/>
    </row>
    <row r="887" spans="5:23" ht="15.75" customHeight="1">
      <c r="E887" s="294"/>
      <c r="K887" s="397"/>
      <c r="L887" s="294"/>
      <c r="M887" s="294"/>
      <c r="N887" s="294"/>
      <c r="O887" s="294"/>
      <c r="R887" s="294"/>
      <c r="T887" s="294"/>
      <c r="U887" s="294"/>
      <c r="V887" s="294"/>
      <c r="W887" s="294"/>
    </row>
    <row r="888" spans="5:23" ht="15.75" customHeight="1">
      <c r="E888" s="294"/>
      <c r="K888" s="397"/>
      <c r="L888" s="294"/>
      <c r="M888" s="294"/>
      <c r="N888" s="294"/>
      <c r="O888" s="294"/>
      <c r="R888" s="294"/>
      <c r="T888" s="294"/>
      <c r="U888" s="294"/>
      <c r="V888" s="294"/>
      <c r="W888" s="294"/>
    </row>
    <row r="889" spans="5:23" ht="15.75" customHeight="1">
      <c r="E889" s="294"/>
      <c r="K889" s="397"/>
      <c r="L889" s="294"/>
      <c r="M889" s="294"/>
      <c r="N889" s="294"/>
      <c r="O889" s="294"/>
      <c r="R889" s="294"/>
      <c r="T889" s="294"/>
      <c r="U889" s="294"/>
      <c r="V889" s="294"/>
      <c r="W889" s="294"/>
    </row>
    <row r="890" spans="5:23" ht="15.75" customHeight="1">
      <c r="E890" s="294"/>
      <c r="K890" s="397"/>
      <c r="L890" s="294"/>
      <c r="M890" s="294"/>
      <c r="N890" s="294"/>
      <c r="O890" s="294"/>
      <c r="R890" s="294"/>
      <c r="T890" s="294"/>
      <c r="U890" s="294"/>
      <c r="V890" s="294"/>
      <c r="W890" s="294"/>
    </row>
    <row r="891" spans="5:23" ht="15.75" customHeight="1">
      <c r="E891" s="294"/>
      <c r="K891" s="397"/>
      <c r="L891" s="294"/>
      <c r="M891" s="294"/>
      <c r="N891" s="294"/>
      <c r="O891" s="294"/>
      <c r="R891" s="294"/>
      <c r="T891" s="294"/>
      <c r="U891" s="294"/>
      <c r="V891" s="294"/>
      <c r="W891" s="294"/>
    </row>
    <row r="892" spans="5:23" ht="15.75" customHeight="1">
      <c r="E892" s="294"/>
      <c r="K892" s="397"/>
      <c r="L892" s="294"/>
      <c r="M892" s="294"/>
      <c r="N892" s="294"/>
      <c r="O892" s="294"/>
      <c r="R892" s="294"/>
      <c r="T892" s="294"/>
      <c r="U892" s="294"/>
      <c r="V892" s="294"/>
      <c r="W892" s="294"/>
    </row>
    <row r="893" spans="5:23" ht="15.75" customHeight="1">
      <c r="E893" s="294"/>
      <c r="K893" s="397"/>
      <c r="L893" s="294"/>
      <c r="M893" s="294"/>
      <c r="N893" s="294"/>
      <c r="O893" s="294"/>
      <c r="R893" s="294"/>
      <c r="T893" s="294"/>
      <c r="U893" s="294"/>
      <c r="V893" s="294"/>
      <c r="W893" s="294"/>
    </row>
    <row r="894" spans="5:23" ht="15.75" customHeight="1">
      <c r="E894" s="294"/>
      <c r="K894" s="397"/>
      <c r="L894" s="294"/>
      <c r="M894" s="294"/>
      <c r="N894" s="294"/>
      <c r="O894" s="294"/>
      <c r="R894" s="294"/>
      <c r="T894" s="294"/>
      <c r="U894" s="294"/>
      <c r="V894" s="294"/>
      <c r="W894" s="294"/>
    </row>
    <row r="895" spans="5:23" ht="15.75" customHeight="1">
      <c r="E895" s="294"/>
      <c r="K895" s="397"/>
      <c r="L895" s="294"/>
      <c r="M895" s="294"/>
      <c r="N895" s="294"/>
      <c r="O895" s="294"/>
      <c r="R895" s="294"/>
      <c r="T895" s="294"/>
      <c r="U895" s="294"/>
      <c r="V895" s="294"/>
      <c r="W895" s="294"/>
    </row>
    <row r="896" spans="5:23" ht="15.75" customHeight="1">
      <c r="E896" s="294"/>
      <c r="K896" s="397"/>
      <c r="L896" s="294"/>
      <c r="M896" s="294"/>
      <c r="N896" s="294"/>
      <c r="O896" s="294"/>
      <c r="R896" s="294"/>
      <c r="T896" s="294"/>
      <c r="U896" s="294"/>
      <c r="V896" s="294"/>
      <c r="W896" s="294"/>
    </row>
    <row r="897" spans="5:23" ht="15.75" customHeight="1">
      <c r="E897" s="294"/>
      <c r="K897" s="397"/>
      <c r="L897" s="294"/>
      <c r="M897" s="294"/>
      <c r="N897" s="294"/>
      <c r="O897" s="294"/>
      <c r="R897" s="294"/>
      <c r="T897" s="294"/>
      <c r="U897" s="294"/>
      <c r="V897" s="294"/>
      <c r="W897" s="294"/>
    </row>
    <row r="898" spans="5:23" ht="15.75" customHeight="1">
      <c r="E898" s="294"/>
      <c r="K898" s="397"/>
      <c r="L898" s="294"/>
      <c r="M898" s="294"/>
      <c r="N898" s="294"/>
      <c r="O898" s="294"/>
      <c r="R898" s="294"/>
      <c r="T898" s="294"/>
      <c r="U898" s="294"/>
      <c r="V898" s="294"/>
      <c r="W898" s="294"/>
    </row>
    <row r="899" spans="5:23" ht="15.75" customHeight="1">
      <c r="E899" s="294"/>
      <c r="K899" s="397"/>
      <c r="L899" s="294"/>
      <c r="M899" s="294"/>
      <c r="N899" s="294"/>
      <c r="O899" s="294"/>
      <c r="R899" s="294"/>
      <c r="T899" s="294"/>
      <c r="U899" s="294"/>
      <c r="V899" s="294"/>
      <c r="W899" s="294"/>
    </row>
    <row r="900" spans="5:23" ht="15.75" customHeight="1">
      <c r="E900" s="294"/>
      <c r="K900" s="397"/>
      <c r="L900" s="294"/>
      <c r="M900" s="294"/>
      <c r="N900" s="294"/>
      <c r="O900" s="294"/>
      <c r="R900" s="294"/>
      <c r="T900" s="294"/>
      <c r="U900" s="294"/>
      <c r="V900" s="294"/>
      <c r="W900" s="294"/>
    </row>
    <row r="901" spans="5:23" ht="15.75" customHeight="1">
      <c r="E901" s="294"/>
      <c r="K901" s="397"/>
      <c r="L901" s="294"/>
      <c r="M901" s="294"/>
      <c r="N901" s="294"/>
      <c r="O901" s="294"/>
      <c r="R901" s="294"/>
      <c r="T901" s="294"/>
      <c r="U901" s="294"/>
      <c r="V901" s="294"/>
      <c r="W901" s="294"/>
    </row>
    <row r="902" spans="5:23" ht="15.75" customHeight="1">
      <c r="E902" s="294"/>
      <c r="K902" s="397"/>
      <c r="L902" s="294"/>
      <c r="M902" s="294"/>
      <c r="N902" s="294"/>
      <c r="O902" s="294"/>
      <c r="R902" s="294"/>
      <c r="T902" s="294"/>
      <c r="U902" s="294"/>
      <c r="V902" s="294"/>
      <c r="W902" s="294"/>
    </row>
    <row r="903" spans="5:23" ht="15.75" customHeight="1">
      <c r="E903" s="294"/>
      <c r="K903" s="397"/>
      <c r="L903" s="294"/>
      <c r="M903" s="294"/>
      <c r="N903" s="294"/>
      <c r="O903" s="294"/>
      <c r="R903" s="294"/>
      <c r="T903" s="294"/>
      <c r="U903" s="294"/>
      <c r="V903" s="294"/>
      <c r="W903" s="294"/>
    </row>
    <row r="904" spans="5:23" ht="15.75" customHeight="1">
      <c r="E904" s="294"/>
      <c r="K904" s="397"/>
      <c r="L904" s="294"/>
      <c r="M904" s="294"/>
      <c r="N904" s="294"/>
      <c r="O904" s="294"/>
      <c r="R904" s="294"/>
      <c r="T904" s="294"/>
      <c r="U904" s="294"/>
      <c r="V904" s="294"/>
      <c r="W904" s="294"/>
    </row>
    <row r="905" spans="5:23" ht="15.75" customHeight="1">
      <c r="E905" s="294"/>
      <c r="K905" s="397"/>
      <c r="L905" s="294"/>
      <c r="M905" s="294"/>
      <c r="N905" s="294"/>
      <c r="O905" s="294"/>
      <c r="R905" s="294"/>
      <c r="T905" s="294"/>
      <c r="U905" s="294"/>
      <c r="V905" s="294"/>
      <c r="W905" s="294"/>
    </row>
    <row r="906" spans="5:23" ht="15.75" customHeight="1">
      <c r="E906" s="294"/>
      <c r="K906" s="397"/>
      <c r="L906" s="294"/>
      <c r="M906" s="294"/>
      <c r="N906" s="294"/>
      <c r="O906" s="294"/>
      <c r="R906" s="294"/>
      <c r="T906" s="294"/>
      <c r="U906" s="294"/>
      <c r="V906" s="294"/>
      <c r="W906" s="294"/>
    </row>
    <row r="907" spans="5:23" ht="15.75" customHeight="1">
      <c r="E907" s="294"/>
      <c r="K907" s="397"/>
      <c r="L907" s="294"/>
      <c r="M907" s="294"/>
      <c r="N907" s="294"/>
      <c r="O907" s="294"/>
      <c r="R907" s="294"/>
      <c r="T907" s="294"/>
      <c r="U907" s="294"/>
      <c r="V907" s="294"/>
      <c r="W907" s="294"/>
    </row>
    <row r="908" spans="5:23" ht="15.75" customHeight="1">
      <c r="E908" s="294"/>
      <c r="K908" s="397"/>
      <c r="L908" s="294"/>
      <c r="M908" s="294"/>
      <c r="N908" s="294"/>
      <c r="O908" s="294"/>
      <c r="R908" s="294"/>
      <c r="T908" s="294"/>
      <c r="U908" s="294"/>
      <c r="V908" s="294"/>
      <c r="W908" s="294"/>
    </row>
    <row r="909" spans="5:23" ht="15.75" customHeight="1">
      <c r="E909" s="294"/>
      <c r="K909" s="397"/>
      <c r="L909" s="294"/>
      <c r="M909" s="294"/>
      <c r="N909" s="294"/>
      <c r="O909" s="294"/>
      <c r="R909" s="294"/>
      <c r="T909" s="294"/>
      <c r="U909" s="294"/>
      <c r="V909" s="294"/>
      <c r="W909" s="294"/>
    </row>
    <row r="910" spans="5:23" ht="15.75" customHeight="1">
      <c r="E910" s="294"/>
      <c r="K910" s="397"/>
      <c r="L910" s="294"/>
      <c r="M910" s="294"/>
      <c r="N910" s="294"/>
      <c r="O910" s="294"/>
      <c r="R910" s="294"/>
      <c r="T910" s="294"/>
      <c r="U910" s="294"/>
      <c r="V910" s="294"/>
      <c r="W910" s="294"/>
    </row>
    <row r="911" spans="5:23" ht="15.75" customHeight="1">
      <c r="E911" s="294"/>
      <c r="K911" s="397"/>
      <c r="L911" s="294"/>
      <c r="M911" s="294"/>
      <c r="N911" s="294"/>
      <c r="O911" s="294"/>
      <c r="R911" s="294"/>
      <c r="T911" s="294"/>
      <c r="U911" s="294"/>
      <c r="V911" s="294"/>
      <c r="W911" s="294"/>
    </row>
    <row r="912" spans="5:23" ht="15.75" customHeight="1">
      <c r="E912" s="294"/>
      <c r="K912" s="397"/>
      <c r="L912" s="294"/>
      <c r="M912" s="294"/>
      <c r="N912" s="294"/>
      <c r="O912" s="294"/>
      <c r="R912" s="294"/>
      <c r="T912" s="294"/>
      <c r="U912" s="294"/>
      <c r="V912" s="294"/>
      <c r="W912" s="294"/>
    </row>
    <row r="913" spans="5:23" ht="15.75" customHeight="1">
      <c r="E913" s="294"/>
      <c r="K913" s="397"/>
      <c r="L913" s="294"/>
      <c r="M913" s="294"/>
      <c r="N913" s="294"/>
      <c r="O913" s="294"/>
      <c r="R913" s="294"/>
      <c r="T913" s="294"/>
      <c r="U913" s="294"/>
      <c r="V913" s="294"/>
      <c r="W913" s="294"/>
    </row>
    <row r="914" spans="5:23" ht="15.75" customHeight="1">
      <c r="E914" s="294"/>
      <c r="K914" s="397"/>
      <c r="L914" s="294"/>
      <c r="M914" s="294"/>
      <c r="N914" s="294"/>
      <c r="O914" s="294"/>
      <c r="R914" s="294"/>
      <c r="T914" s="294"/>
      <c r="U914" s="294"/>
      <c r="V914" s="294"/>
      <c r="W914" s="294"/>
    </row>
    <row r="915" spans="5:23" ht="15.75" customHeight="1">
      <c r="E915" s="294"/>
      <c r="K915" s="397"/>
      <c r="L915" s="294"/>
      <c r="M915" s="294"/>
      <c r="N915" s="294"/>
      <c r="O915" s="294"/>
      <c r="R915" s="294"/>
      <c r="T915" s="294"/>
      <c r="U915" s="294"/>
      <c r="V915" s="294"/>
      <c r="W915" s="294"/>
    </row>
    <row r="916" spans="5:23" ht="15.75" customHeight="1">
      <c r="E916" s="294"/>
      <c r="K916" s="397"/>
      <c r="L916" s="294"/>
      <c r="M916" s="294"/>
      <c r="N916" s="294"/>
      <c r="O916" s="294"/>
      <c r="R916" s="294"/>
      <c r="T916" s="294"/>
      <c r="U916" s="294"/>
      <c r="V916" s="294"/>
      <c r="W916" s="294"/>
    </row>
    <row r="917" spans="5:23" ht="15.75" customHeight="1">
      <c r="E917" s="294"/>
      <c r="K917" s="397"/>
      <c r="L917" s="294"/>
      <c r="M917" s="294"/>
      <c r="N917" s="294"/>
      <c r="O917" s="294"/>
      <c r="R917" s="294"/>
      <c r="T917" s="294"/>
      <c r="U917" s="294"/>
      <c r="V917" s="294"/>
      <c r="W917" s="294"/>
    </row>
    <row r="918" spans="5:23" ht="15.75" customHeight="1">
      <c r="E918" s="294"/>
      <c r="K918" s="397"/>
      <c r="L918" s="294"/>
      <c r="M918" s="294"/>
      <c r="N918" s="294"/>
      <c r="O918" s="294"/>
      <c r="R918" s="294"/>
      <c r="T918" s="294"/>
      <c r="U918" s="294"/>
      <c r="V918" s="294"/>
      <c r="W918" s="294"/>
    </row>
    <row r="919" spans="5:23" ht="15.75" customHeight="1">
      <c r="E919" s="294"/>
      <c r="K919" s="397"/>
      <c r="L919" s="294"/>
      <c r="M919" s="294"/>
      <c r="N919" s="294"/>
      <c r="O919" s="294"/>
      <c r="R919" s="294"/>
      <c r="T919" s="294"/>
      <c r="U919" s="294"/>
      <c r="V919" s="294"/>
      <c r="W919" s="294"/>
    </row>
    <row r="920" spans="5:23" ht="15.75" customHeight="1">
      <c r="E920" s="294"/>
      <c r="K920" s="397"/>
      <c r="L920" s="294"/>
      <c r="M920" s="294"/>
      <c r="N920" s="294"/>
      <c r="O920" s="294"/>
      <c r="R920" s="294"/>
      <c r="T920" s="294"/>
      <c r="U920" s="294"/>
      <c r="V920" s="294"/>
      <c r="W920" s="294"/>
    </row>
    <row r="921" spans="5:23" ht="15.75" customHeight="1">
      <c r="E921" s="294"/>
      <c r="K921" s="397"/>
      <c r="L921" s="294"/>
      <c r="M921" s="294"/>
      <c r="N921" s="294"/>
      <c r="O921" s="294"/>
      <c r="R921" s="294"/>
      <c r="T921" s="294"/>
      <c r="U921" s="294"/>
      <c r="V921" s="294"/>
      <c r="W921" s="294"/>
    </row>
    <row r="922" spans="5:23" ht="15.75" customHeight="1">
      <c r="E922" s="294"/>
      <c r="K922" s="397"/>
      <c r="L922" s="294"/>
      <c r="M922" s="294"/>
      <c r="N922" s="294"/>
      <c r="O922" s="294"/>
      <c r="R922" s="294"/>
      <c r="T922" s="294"/>
      <c r="U922" s="294"/>
      <c r="V922" s="294"/>
      <c r="W922" s="294"/>
    </row>
    <row r="923" spans="5:23" ht="15.75" customHeight="1">
      <c r="E923" s="294"/>
      <c r="K923" s="397"/>
      <c r="L923" s="294"/>
      <c r="M923" s="294"/>
      <c r="N923" s="294"/>
      <c r="O923" s="294"/>
      <c r="R923" s="294"/>
      <c r="T923" s="294"/>
      <c r="U923" s="294"/>
      <c r="V923" s="294"/>
      <c r="W923" s="294"/>
    </row>
    <row r="924" spans="5:23" ht="15.75" customHeight="1">
      <c r="E924" s="294"/>
      <c r="K924" s="397"/>
      <c r="L924" s="294"/>
      <c r="M924" s="294"/>
      <c r="N924" s="294"/>
      <c r="O924" s="294"/>
      <c r="R924" s="294"/>
      <c r="T924" s="294"/>
      <c r="U924" s="294"/>
      <c r="V924" s="294"/>
      <c r="W924" s="294"/>
    </row>
    <row r="925" spans="5:23" ht="15.75" customHeight="1">
      <c r="E925" s="294"/>
      <c r="K925" s="397"/>
      <c r="L925" s="294"/>
      <c r="M925" s="294"/>
      <c r="N925" s="294"/>
      <c r="O925" s="294"/>
      <c r="R925" s="294"/>
      <c r="T925" s="294"/>
      <c r="U925" s="294"/>
      <c r="V925" s="294"/>
      <c r="W925" s="294"/>
    </row>
    <row r="926" spans="5:23" ht="15.75" customHeight="1">
      <c r="E926" s="294"/>
      <c r="K926" s="397"/>
      <c r="L926" s="294"/>
      <c r="M926" s="294"/>
      <c r="N926" s="294"/>
      <c r="O926" s="294"/>
      <c r="R926" s="294"/>
      <c r="T926" s="294"/>
      <c r="U926" s="294"/>
      <c r="V926" s="294"/>
      <c r="W926" s="294"/>
    </row>
    <row r="927" spans="5:23" ht="15.75" customHeight="1">
      <c r="E927" s="294"/>
      <c r="K927" s="397"/>
      <c r="L927" s="294"/>
      <c r="M927" s="294"/>
      <c r="N927" s="294"/>
      <c r="O927" s="294"/>
      <c r="R927" s="294"/>
      <c r="T927" s="294"/>
      <c r="U927" s="294"/>
      <c r="V927" s="294"/>
      <c r="W927" s="294"/>
    </row>
    <row r="928" spans="5:23" ht="15.75" customHeight="1">
      <c r="E928" s="294"/>
      <c r="K928" s="397"/>
      <c r="L928" s="294"/>
      <c r="M928" s="294"/>
      <c r="N928" s="294"/>
      <c r="O928" s="294"/>
      <c r="R928" s="294"/>
      <c r="T928" s="294"/>
      <c r="U928" s="294"/>
      <c r="V928" s="294"/>
      <c r="W928" s="294"/>
    </row>
    <row r="929" spans="5:23" ht="15.75" customHeight="1">
      <c r="E929" s="294"/>
      <c r="K929" s="397"/>
      <c r="L929" s="294"/>
      <c r="M929" s="294"/>
      <c r="N929" s="294"/>
      <c r="O929" s="294"/>
      <c r="R929" s="294"/>
      <c r="T929" s="294"/>
      <c r="U929" s="294"/>
      <c r="V929" s="294"/>
      <c r="W929" s="294"/>
    </row>
    <row r="930" spans="5:23" ht="15.75" customHeight="1">
      <c r="E930" s="294"/>
      <c r="K930" s="397"/>
      <c r="L930" s="294"/>
      <c r="M930" s="294"/>
      <c r="N930" s="294"/>
      <c r="O930" s="294"/>
      <c r="R930" s="294"/>
      <c r="T930" s="294"/>
      <c r="U930" s="294"/>
      <c r="V930" s="294"/>
      <c r="W930" s="294"/>
    </row>
    <row r="931" spans="5:23" ht="15.75" customHeight="1">
      <c r="E931" s="294"/>
      <c r="K931" s="397"/>
      <c r="L931" s="294"/>
      <c r="M931" s="294"/>
      <c r="N931" s="294"/>
      <c r="O931" s="294"/>
      <c r="R931" s="294"/>
      <c r="T931" s="294"/>
      <c r="U931" s="294"/>
      <c r="V931" s="294"/>
      <c r="W931" s="294"/>
    </row>
    <row r="932" spans="5:23" ht="15.75" customHeight="1">
      <c r="E932" s="294"/>
      <c r="K932" s="397"/>
      <c r="L932" s="294"/>
      <c r="M932" s="294"/>
      <c r="N932" s="294"/>
      <c r="O932" s="294"/>
      <c r="R932" s="294"/>
      <c r="T932" s="294"/>
      <c r="U932" s="294"/>
      <c r="V932" s="294"/>
      <c r="W932" s="294"/>
    </row>
    <row r="933" spans="5:23" ht="15.75" customHeight="1">
      <c r="E933" s="294"/>
      <c r="K933" s="397"/>
      <c r="L933" s="294"/>
      <c r="M933" s="294"/>
      <c r="N933" s="294"/>
      <c r="O933" s="294"/>
      <c r="R933" s="294"/>
      <c r="T933" s="294"/>
      <c r="U933" s="294"/>
      <c r="V933" s="294"/>
      <c r="W933" s="294"/>
    </row>
    <row r="934" spans="5:23" ht="15.75" customHeight="1">
      <c r="E934" s="294"/>
      <c r="K934" s="397"/>
      <c r="L934" s="294"/>
      <c r="M934" s="294"/>
      <c r="N934" s="294"/>
      <c r="O934" s="294"/>
      <c r="R934" s="294"/>
      <c r="T934" s="294"/>
      <c r="U934" s="294"/>
      <c r="V934" s="294"/>
      <c r="W934" s="294"/>
    </row>
    <row r="935" spans="5:23" ht="15.75" customHeight="1">
      <c r="E935" s="294"/>
      <c r="K935" s="397"/>
      <c r="L935" s="294"/>
      <c r="M935" s="294"/>
      <c r="N935" s="294"/>
      <c r="O935" s="294"/>
      <c r="R935" s="294"/>
      <c r="T935" s="294"/>
      <c r="U935" s="294"/>
      <c r="V935" s="294"/>
      <c r="W935" s="294"/>
    </row>
    <row r="936" spans="5:23" ht="15.75" customHeight="1">
      <c r="E936" s="294"/>
      <c r="K936" s="397"/>
      <c r="L936" s="294"/>
      <c r="M936" s="294"/>
      <c r="N936" s="294"/>
      <c r="O936" s="294"/>
      <c r="R936" s="294"/>
      <c r="T936" s="294"/>
      <c r="U936" s="294"/>
      <c r="V936" s="294"/>
      <c r="W936" s="294"/>
    </row>
    <row r="937" spans="5:23" ht="15.75" customHeight="1">
      <c r="E937" s="294"/>
      <c r="K937" s="397"/>
      <c r="L937" s="294"/>
      <c r="M937" s="294"/>
      <c r="N937" s="294"/>
      <c r="O937" s="294"/>
      <c r="R937" s="294"/>
      <c r="T937" s="294"/>
      <c r="U937" s="294"/>
      <c r="V937" s="294"/>
      <c r="W937" s="294"/>
    </row>
    <row r="938" spans="5:23" ht="15.75" customHeight="1">
      <c r="E938" s="294"/>
      <c r="K938" s="397"/>
      <c r="L938" s="294"/>
      <c r="M938" s="294"/>
      <c r="N938" s="294"/>
      <c r="O938" s="294"/>
      <c r="R938" s="294"/>
      <c r="T938" s="294"/>
      <c r="U938" s="294"/>
      <c r="V938" s="294"/>
      <c r="W938" s="294"/>
    </row>
    <row r="939" spans="5:23" ht="15.75" customHeight="1">
      <c r="E939" s="294"/>
      <c r="K939" s="397"/>
      <c r="L939" s="294"/>
      <c r="M939" s="294"/>
      <c r="N939" s="294"/>
      <c r="O939" s="294"/>
      <c r="R939" s="294"/>
      <c r="T939" s="294"/>
      <c r="U939" s="294"/>
      <c r="V939" s="294"/>
      <c r="W939" s="294"/>
    </row>
    <row r="940" spans="5:23" ht="15.75" customHeight="1">
      <c r="E940" s="294"/>
      <c r="K940" s="397"/>
      <c r="L940" s="294"/>
      <c r="M940" s="294"/>
      <c r="N940" s="294"/>
      <c r="O940" s="294"/>
      <c r="R940" s="294"/>
      <c r="T940" s="294"/>
      <c r="U940" s="294"/>
      <c r="V940" s="294"/>
      <c r="W940" s="294"/>
    </row>
    <row r="941" spans="5:23" ht="15.75" customHeight="1">
      <c r="E941" s="294"/>
      <c r="K941" s="397"/>
      <c r="L941" s="294"/>
      <c r="M941" s="294"/>
      <c r="N941" s="294"/>
      <c r="O941" s="294"/>
      <c r="R941" s="294"/>
      <c r="T941" s="294"/>
      <c r="U941" s="294"/>
      <c r="V941" s="294"/>
      <c r="W941" s="294"/>
    </row>
    <row r="942" spans="5:23" ht="15.75" customHeight="1">
      <c r="E942" s="294"/>
      <c r="K942" s="397"/>
      <c r="L942" s="294"/>
      <c r="M942" s="294"/>
      <c r="N942" s="294"/>
      <c r="O942" s="294"/>
      <c r="R942" s="294"/>
      <c r="T942" s="294"/>
      <c r="U942" s="294"/>
      <c r="V942" s="294"/>
      <c r="W942" s="294"/>
    </row>
    <row r="943" spans="5:23" ht="15.75" customHeight="1">
      <c r="E943" s="294"/>
      <c r="K943" s="397"/>
      <c r="L943" s="294"/>
      <c r="M943" s="294"/>
      <c r="N943" s="294"/>
      <c r="O943" s="294"/>
      <c r="R943" s="294"/>
      <c r="T943" s="294"/>
      <c r="U943" s="294"/>
      <c r="V943" s="294"/>
      <c r="W943" s="294"/>
    </row>
    <row r="944" spans="5:23" ht="15.75" customHeight="1">
      <c r="E944" s="294"/>
      <c r="K944" s="397"/>
      <c r="L944" s="294"/>
      <c r="M944" s="294"/>
      <c r="N944" s="294"/>
      <c r="O944" s="294"/>
      <c r="R944" s="294"/>
      <c r="T944" s="294"/>
      <c r="U944" s="294"/>
      <c r="V944" s="294"/>
      <c r="W944" s="294"/>
    </row>
    <row r="945" spans="5:23" ht="15.75" customHeight="1">
      <c r="E945" s="294"/>
      <c r="K945" s="397"/>
      <c r="L945" s="294"/>
      <c r="M945" s="294"/>
      <c r="N945" s="294"/>
      <c r="O945" s="294"/>
      <c r="R945" s="294"/>
      <c r="T945" s="294"/>
      <c r="U945" s="294"/>
      <c r="V945" s="294"/>
      <c r="W945" s="294"/>
    </row>
    <row r="946" spans="5:23" ht="15.75" customHeight="1">
      <c r="E946" s="294"/>
      <c r="K946" s="397"/>
      <c r="L946" s="294"/>
      <c r="M946" s="294"/>
      <c r="N946" s="294"/>
      <c r="O946" s="294"/>
      <c r="R946" s="294"/>
      <c r="T946" s="294"/>
      <c r="U946" s="294"/>
      <c r="V946" s="294"/>
      <c r="W946" s="294"/>
    </row>
    <row r="947" spans="5:23" ht="15.75" customHeight="1">
      <c r="E947" s="294"/>
      <c r="K947" s="397"/>
      <c r="L947" s="294"/>
      <c r="M947" s="294"/>
      <c r="N947" s="294"/>
      <c r="O947" s="294"/>
      <c r="R947" s="294"/>
      <c r="T947" s="294"/>
      <c r="U947" s="294"/>
      <c r="V947" s="294"/>
      <c r="W947" s="294"/>
    </row>
    <row r="948" spans="5:23" ht="15.75" customHeight="1">
      <c r="E948" s="294"/>
      <c r="K948" s="397"/>
      <c r="L948" s="294"/>
      <c r="M948" s="294"/>
      <c r="N948" s="294"/>
      <c r="O948" s="294"/>
      <c r="R948" s="294"/>
      <c r="T948" s="294"/>
      <c r="U948" s="294"/>
      <c r="V948" s="294"/>
      <c r="W948" s="294"/>
    </row>
    <row r="949" spans="5:23" ht="15.75" customHeight="1">
      <c r="E949" s="294"/>
      <c r="K949" s="397"/>
      <c r="L949" s="294"/>
      <c r="M949" s="294"/>
      <c r="N949" s="294"/>
      <c r="O949" s="294"/>
      <c r="R949" s="294"/>
      <c r="T949" s="294"/>
      <c r="U949" s="294"/>
      <c r="V949" s="294"/>
      <c r="W949" s="294"/>
    </row>
    <row r="950" spans="5:23" ht="15.75" customHeight="1">
      <c r="E950" s="294"/>
      <c r="K950" s="397"/>
      <c r="L950" s="294"/>
      <c r="M950" s="294"/>
      <c r="N950" s="294"/>
      <c r="O950" s="294"/>
      <c r="R950" s="294"/>
      <c r="T950" s="294"/>
      <c r="U950" s="294"/>
      <c r="V950" s="294"/>
      <c r="W950" s="294"/>
    </row>
    <row r="951" spans="5:23" ht="15.75" customHeight="1">
      <c r="E951" s="294"/>
      <c r="K951" s="397"/>
      <c r="L951" s="294"/>
      <c r="M951" s="294"/>
      <c r="N951" s="294"/>
      <c r="O951" s="294"/>
      <c r="R951" s="294"/>
      <c r="T951" s="294"/>
      <c r="U951" s="294"/>
      <c r="V951" s="294"/>
      <c r="W951" s="294"/>
    </row>
    <row r="952" spans="5:23" ht="15.75" customHeight="1">
      <c r="E952" s="294"/>
      <c r="K952" s="397"/>
      <c r="L952" s="294"/>
      <c r="M952" s="294"/>
      <c r="N952" s="294"/>
      <c r="O952" s="294"/>
      <c r="R952" s="294"/>
      <c r="T952" s="294"/>
      <c r="U952" s="294"/>
      <c r="V952" s="294"/>
      <c r="W952" s="294"/>
    </row>
    <row r="953" spans="5:23" ht="15.75" customHeight="1">
      <c r="E953" s="294"/>
      <c r="K953" s="397"/>
      <c r="L953" s="294"/>
      <c r="M953" s="294"/>
      <c r="N953" s="294"/>
      <c r="O953" s="294"/>
      <c r="R953" s="294"/>
      <c r="T953" s="294"/>
      <c r="U953" s="294"/>
      <c r="V953" s="294"/>
      <c r="W953" s="294"/>
    </row>
    <row r="954" spans="5:23" ht="15.75" customHeight="1">
      <c r="E954" s="294"/>
      <c r="K954" s="397"/>
      <c r="L954" s="294"/>
      <c r="M954" s="294"/>
      <c r="N954" s="294"/>
      <c r="O954" s="294"/>
      <c r="R954" s="294"/>
      <c r="T954" s="294"/>
      <c r="U954" s="294"/>
      <c r="V954" s="294"/>
      <c r="W954" s="294"/>
    </row>
    <row r="955" spans="5:23" ht="15.75" customHeight="1">
      <c r="E955" s="294"/>
      <c r="K955" s="397"/>
      <c r="L955" s="294"/>
      <c r="M955" s="294"/>
      <c r="N955" s="294"/>
      <c r="O955" s="294"/>
      <c r="R955" s="294"/>
      <c r="T955" s="294"/>
      <c r="U955" s="294"/>
      <c r="V955" s="294"/>
      <c r="W955" s="294"/>
    </row>
    <row r="956" spans="5:23" ht="15.75" customHeight="1">
      <c r="E956" s="294"/>
      <c r="K956" s="397"/>
      <c r="L956" s="294"/>
      <c r="M956" s="294"/>
      <c r="N956" s="294"/>
      <c r="O956" s="294"/>
      <c r="R956" s="294"/>
      <c r="T956" s="294"/>
      <c r="U956" s="294"/>
      <c r="V956" s="294"/>
      <c r="W956" s="294"/>
    </row>
    <row r="957" spans="5:23" ht="15.75" customHeight="1">
      <c r="E957" s="294"/>
      <c r="K957" s="397"/>
      <c r="L957" s="294"/>
      <c r="M957" s="294"/>
      <c r="N957" s="294"/>
      <c r="O957" s="294"/>
      <c r="R957" s="294"/>
      <c r="T957" s="294"/>
      <c r="U957" s="294"/>
      <c r="V957" s="294"/>
      <c r="W957" s="294"/>
    </row>
    <row r="958" spans="5:23" ht="15.75" customHeight="1">
      <c r="E958" s="294"/>
      <c r="K958" s="397"/>
      <c r="L958" s="294"/>
      <c r="M958" s="294"/>
      <c r="N958" s="294"/>
      <c r="O958" s="294"/>
      <c r="R958" s="294"/>
      <c r="T958" s="294"/>
      <c r="U958" s="294"/>
      <c r="V958" s="294"/>
      <c r="W958" s="294"/>
    </row>
    <row r="959" spans="5:23" ht="15.75" customHeight="1">
      <c r="E959" s="294"/>
      <c r="K959" s="397"/>
      <c r="L959" s="294"/>
      <c r="M959" s="294"/>
      <c r="N959" s="294"/>
      <c r="O959" s="294"/>
      <c r="R959" s="294"/>
      <c r="T959" s="294"/>
      <c r="U959" s="294"/>
      <c r="V959" s="294"/>
      <c r="W959" s="294"/>
    </row>
    <row r="960" spans="5:23" ht="15.75" customHeight="1">
      <c r="E960" s="294"/>
      <c r="K960" s="397"/>
      <c r="L960" s="294"/>
      <c r="M960" s="294"/>
      <c r="N960" s="294"/>
      <c r="O960" s="294"/>
      <c r="R960" s="294"/>
      <c r="T960" s="294"/>
      <c r="U960" s="294"/>
      <c r="V960" s="294"/>
      <c r="W960" s="294"/>
    </row>
    <row r="961" spans="5:23" ht="15.75" customHeight="1">
      <c r="E961" s="294"/>
      <c r="K961" s="397"/>
      <c r="L961" s="294"/>
      <c r="M961" s="294"/>
      <c r="N961" s="294"/>
      <c r="O961" s="294"/>
      <c r="R961" s="294"/>
      <c r="T961" s="294"/>
      <c r="U961" s="294"/>
      <c r="V961" s="294"/>
      <c r="W961" s="294"/>
    </row>
    <row r="962" spans="5:23" ht="15.75" customHeight="1">
      <c r="E962" s="294"/>
      <c r="K962" s="397"/>
      <c r="L962" s="294"/>
      <c r="M962" s="294"/>
      <c r="N962" s="294"/>
      <c r="O962" s="294"/>
      <c r="R962" s="294"/>
      <c r="T962" s="294"/>
      <c r="U962" s="294"/>
      <c r="V962" s="294"/>
      <c r="W962" s="294"/>
    </row>
    <row r="963" spans="5:23" ht="15.75" customHeight="1">
      <c r="E963" s="294"/>
      <c r="K963" s="397"/>
      <c r="L963" s="294"/>
      <c r="M963" s="294"/>
      <c r="N963" s="294"/>
      <c r="O963" s="294"/>
      <c r="R963" s="294"/>
      <c r="T963" s="294"/>
      <c r="U963" s="294"/>
      <c r="V963" s="294"/>
      <c r="W963" s="294"/>
    </row>
    <row r="964" spans="5:23" ht="15.75" customHeight="1">
      <c r="E964" s="294"/>
      <c r="K964" s="397"/>
      <c r="L964" s="294"/>
      <c r="M964" s="294"/>
      <c r="N964" s="294"/>
      <c r="O964" s="294"/>
      <c r="R964" s="294"/>
      <c r="T964" s="294"/>
      <c r="U964" s="294"/>
      <c r="V964" s="294"/>
      <c r="W964" s="294"/>
    </row>
    <row r="965" spans="5:23" ht="15.75" customHeight="1">
      <c r="E965" s="294"/>
      <c r="K965" s="397"/>
      <c r="L965" s="294"/>
      <c r="M965" s="294"/>
      <c r="N965" s="294"/>
      <c r="O965" s="294"/>
      <c r="R965" s="294"/>
      <c r="T965" s="294"/>
      <c r="U965" s="294"/>
      <c r="V965" s="294"/>
      <c r="W965" s="294"/>
    </row>
    <row r="966" spans="5:23" ht="15.75" customHeight="1">
      <c r="E966" s="294"/>
      <c r="K966" s="397"/>
      <c r="L966" s="294"/>
      <c r="M966" s="294"/>
      <c r="N966" s="294"/>
      <c r="O966" s="294"/>
      <c r="R966" s="294"/>
      <c r="T966" s="294"/>
      <c r="U966" s="294"/>
      <c r="V966" s="294"/>
      <c r="W966" s="294"/>
    </row>
    <row r="967" spans="5:23" ht="15.75" customHeight="1">
      <c r="E967" s="294"/>
      <c r="K967" s="397"/>
      <c r="L967" s="294"/>
      <c r="M967" s="294"/>
      <c r="N967" s="294"/>
      <c r="O967" s="294"/>
      <c r="R967" s="294"/>
      <c r="T967" s="294"/>
      <c r="U967" s="294"/>
      <c r="V967" s="294"/>
      <c r="W967" s="294"/>
    </row>
    <row r="968" spans="5:23" ht="15.75" customHeight="1">
      <c r="E968" s="294"/>
      <c r="K968" s="397"/>
      <c r="L968" s="294"/>
      <c r="M968" s="294"/>
      <c r="N968" s="294"/>
      <c r="O968" s="294"/>
      <c r="R968" s="294"/>
      <c r="T968" s="294"/>
      <c r="U968" s="294"/>
      <c r="V968" s="294"/>
      <c r="W968" s="294"/>
    </row>
    <row r="969" spans="5:23" ht="15.75" customHeight="1">
      <c r="E969" s="294"/>
      <c r="K969" s="397"/>
      <c r="L969" s="294"/>
      <c r="M969" s="294"/>
      <c r="N969" s="294"/>
      <c r="O969" s="294"/>
      <c r="R969" s="294"/>
      <c r="T969" s="294"/>
      <c r="U969" s="294"/>
      <c r="V969" s="294"/>
      <c r="W969" s="294"/>
    </row>
    <row r="970" spans="5:23" ht="15.75" customHeight="1">
      <c r="E970" s="294"/>
      <c r="K970" s="397"/>
      <c r="L970" s="294"/>
      <c r="M970" s="294"/>
      <c r="N970" s="294"/>
      <c r="O970" s="294"/>
      <c r="R970" s="294"/>
      <c r="T970" s="294"/>
      <c r="U970" s="294"/>
      <c r="V970" s="294"/>
      <c r="W970" s="294"/>
    </row>
    <row r="971" spans="5:23" ht="15.75" customHeight="1">
      <c r="E971" s="294"/>
      <c r="K971" s="397"/>
      <c r="L971" s="294"/>
      <c r="M971" s="294"/>
      <c r="N971" s="294"/>
      <c r="O971" s="294"/>
      <c r="R971" s="294"/>
      <c r="T971" s="294"/>
      <c r="U971" s="294"/>
      <c r="V971" s="294"/>
      <c r="W971" s="294"/>
    </row>
    <row r="972" spans="5:23" ht="15.75" customHeight="1">
      <c r="E972" s="294"/>
      <c r="K972" s="397"/>
      <c r="L972" s="294"/>
      <c r="M972" s="294"/>
      <c r="N972" s="294"/>
      <c r="O972" s="294"/>
      <c r="R972" s="294"/>
      <c r="T972" s="294"/>
      <c r="U972" s="294"/>
      <c r="V972" s="294"/>
      <c r="W972" s="294"/>
    </row>
    <row r="973" spans="5:23" ht="15.75" customHeight="1">
      <c r="E973" s="294"/>
      <c r="K973" s="397"/>
      <c r="L973" s="294"/>
      <c r="M973" s="294"/>
      <c r="N973" s="294"/>
      <c r="O973" s="294"/>
      <c r="R973" s="294"/>
      <c r="T973" s="294"/>
      <c r="U973" s="294"/>
      <c r="V973" s="294"/>
      <c r="W973" s="294"/>
    </row>
    <row r="974" spans="5:23" ht="15.75" customHeight="1">
      <c r="E974" s="294"/>
      <c r="K974" s="397"/>
      <c r="L974" s="294"/>
      <c r="M974" s="294"/>
      <c r="N974" s="294"/>
      <c r="O974" s="294"/>
      <c r="R974" s="294"/>
      <c r="T974" s="294"/>
      <c r="U974" s="294"/>
      <c r="V974" s="294"/>
      <c r="W974" s="294"/>
    </row>
    <row r="975" spans="5:23" ht="15.75" customHeight="1">
      <c r="E975" s="294"/>
      <c r="K975" s="397"/>
      <c r="L975" s="294"/>
      <c r="M975" s="294"/>
      <c r="N975" s="294"/>
      <c r="O975" s="294"/>
      <c r="R975" s="294"/>
      <c r="T975" s="294"/>
      <c r="U975" s="294"/>
      <c r="V975" s="294"/>
      <c r="W975" s="294"/>
    </row>
    <row r="976" spans="5:23" ht="15.75" customHeight="1">
      <c r="E976" s="294"/>
      <c r="K976" s="397"/>
      <c r="L976" s="294"/>
      <c r="M976" s="294"/>
      <c r="N976" s="294"/>
      <c r="O976" s="294"/>
      <c r="R976" s="294"/>
      <c r="T976" s="294"/>
      <c r="U976" s="294"/>
      <c r="V976" s="294"/>
      <c r="W976" s="294"/>
    </row>
    <row r="977" spans="5:23" ht="15.75" customHeight="1">
      <c r="E977" s="294"/>
      <c r="K977" s="397"/>
      <c r="L977" s="294"/>
      <c r="M977" s="294"/>
      <c r="N977" s="294"/>
      <c r="O977" s="294"/>
      <c r="R977" s="294"/>
      <c r="T977" s="294"/>
      <c r="U977" s="294"/>
      <c r="V977" s="294"/>
      <c r="W977" s="294"/>
    </row>
    <row r="978" spans="5:23" ht="15.75" customHeight="1">
      <c r="E978" s="294"/>
      <c r="K978" s="397"/>
      <c r="L978" s="294"/>
      <c r="M978" s="294"/>
      <c r="N978" s="294"/>
      <c r="O978" s="294"/>
      <c r="R978" s="294"/>
      <c r="T978" s="294"/>
      <c r="U978" s="294"/>
      <c r="V978" s="294"/>
      <c r="W978" s="294"/>
    </row>
    <row r="979" spans="5:23" ht="15.75" customHeight="1">
      <c r="E979" s="294"/>
      <c r="K979" s="397"/>
      <c r="L979" s="294"/>
      <c r="M979" s="294"/>
      <c r="N979" s="294"/>
      <c r="O979" s="294"/>
      <c r="R979" s="294"/>
      <c r="T979" s="294"/>
      <c r="U979" s="294"/>
      <c r="V979" s="294"/>
      <c r="W979" s="294"/>
    </row>
    <row r="980" spans="5:23" ht="15.75" customHeight="1">
      <c r="E980" s="294"/>
      <c r="K980" s="397"/>
      <c r="L980" s="294"/>
      <c r="M980" s="294"/>
      <c r="N980" s="294"/>
      <c r="O980" s="294"/>
      <c r="R980" s="294"/>
      <c r="T980" s="294"/>
      <c r="U980" s="294"/>
      <c r="V980" s="294"/>
      <c r="W980" s="294"/>
    </row>
    <row r="981" spans="5:23" ht="15.75" customHeight="1">
      <c r="E981" s="294"/>
      <c r="K981" s="397"/>
      <c r="L981" s="294"/>
      <c r="M981" s="294"/>
      <c r="N981" s="294"/>
      <c r="O981" s="294"/>
      <c r="R981" s="294"/>
      <c r="T981" s="294"/>
      <c r="U981" s="294"/>
      <c r="V981" s="294"/>
      <c r="W981" s="294"/>
    </row>
    <row r="982" spans="5:23" ht="15.75" customHeight="1">
      <c r="E982" s="294"/>
      <c r="K982" s="397"/>
      <c r="L982" s="294"/>
      <c r="M982" s="294"/>
      <c r="N982" s="294"/>
      <c r="O982" s="294"/>
      <c r="R982" s="294"/>
      <c r="T982" s="294"/>
      <c r="U982" s="294"/>
      <c r="V982" s="294"/>
      <c r="W982" s="294"/>
    </row>
    <row r="983" spans="5:23" ht="15.75" customHeight="1">
      <c r="E983" s="294"/>
      <c r="K983" s="397"/>
      <c r="L983" s="294"/>
      <c r="M983" s="294"/>
      <c r="N983" s="294"/>
      <c r="O983" s="294"/>
      <c r="R983" s="294"/>
      <c r="T983" s="294"/>
      <c r="U983" s="294"/>
      <c r="V983" s="294"/>
      <c r="W983" s="294"/>
    </row>
    <row r="984" spans="5:23" ht="15.75" customHeight="1">
      <c r="E984" s="294"/>
      <c r="K984" s="397"/>
      <c r="L984" s="294"/>
      <c r="M984" s="294"/>
      <c r="N984" s="294"/>
      <c r="O984" s="294"/>
      <c r="R984" s="294"/>
      <c r="T984" s="294"/>
      <c r="U984" s="294"/>
      <c r="V984" s="294"/>
      <c r="W984" s="294"/>
    </row>
    <row r="985" spans="5:23" ht="15.75" customHeight="1">
      <c r="E985" s="294"/>
      <c r="K985" s="397"/>
      <c r="L985" s="294"/>
      <c r="M985" s="294"/>
      <c r="N985" s="294"/>
      <c r="O985" s="294"/>
      <c r="R985" s="294"/>
      <c r="T985" s="294"/>
      <c r="U985" s="294"/>
      <c r="V985" s="294"/>
      <c r="W985" s="294"/>
    </row>
    <row r="986" spans="5:23" ht="15.75" customHeight="1">
      <c r="E986" s="294"/>
      <c r="K986" s="397"/>
      <c r="L986" s="294"/>
      <c r="M986" s="294"/>
      <c r="N986" s="294"/>
      <c r="O986" s="294"/>
      <c r="R986" s="294"/>
      <c r="T986" s="294"/>
      <c r="U986" s="294"/>
      <c r="V986" s="294"/>
      <c r="W986" s="294"/>
    </row>
    <row r="987" spans="5:23" ht="15.75" customHeight="1">
      <c r="E987" s="294"/>
      <c r="K987" s="397"/>
      <c r="L987" s="294"/>
      <c r="M987" s="294"/>
      <c r="N987" s="294"/>
      <c r="O987" s="294"/>
      <c r="R987" s="294"/>
      <c r="T987" s="294"/>
      <c r="U987" s="294"/>
      <c r="V987" s="294"/>
      <c r="W987" s="294"/>
    </row>
    <row r="988" spans="5:23" ht="15.75" customHeight="1">
      <c r="E988" s="294"/>
      <c r="K988" s="397"/>
      <c r="L988" s="294"/>
      <c r="M988" s="294"/>
      <c r="N988" s="294"/>
      <c r="O988" s="294"/>
      <c r="R988" s="294"/>
      <c r="T988" s="294"/>
      <c r="U988" s="294"/>
      <c r="V988" s="294"/>
      <c r="W988" s="294"/>
    </row>
    <row r="989" spans="5:23" ht="15.75" customHeight="1">
      <c r="E989" s="294"/>
      <c r="K989" s="397"/>
      <c r="L989" s="294"/>
      <c r="M989" s="294"/>
      <c r="N989" s="294"/>
      <c r="O989" s="294"/>
      <c r="R989" s="294"/>
      <c r="T989" s="294"/>
      <c r="U989" s="294"/>
      <c r="V989" s="294"/>
      <c r="W989" s="294"/>
    </row>
    <row r="990" spans="5:23" ht="15.75" customHeight="1">
      <c r="E990" s="294"/>
      <c r="K990" s="397"/>
      <c r="L990" s="294"/>
      <c r="M990" s="294"/>
      <c r="N990" s="294"/>
      <c r="O990" s="294"/>
      <c r="R990" s="294"/>
      <c r="T990" s="294"/>
      <c r="U990" s="294"/>
      <c r="V990" s="294"/>
      <c r="W990" s="294"/>
    </row>
    <row r="991" spans="5:23" ht="15.75" customHeight="1">
      <c r="E991" s="294"/>
      <c r="K991" s="397"/>
      <c r="L991" s="294"/>
      <c r="M991" s="294"/>
      <c r="N991" s="294"/>
      <c r="O991" s="294"/>
      <c r="R991" s="294"/>
      <c r="T991" s="294"/>
      <c r="U991" s="294"/>
      <c r="V991" s="294"/>
      <c r="W991" s="294"/>
    </row>
    <row r="992" spans="5:23" ht="15.75" customHeight="1">
      <c r="E992" s="294"/>
      <c r="K992" s="397"/>
      <c r="L992" s="294"/>
      <c r="M992" s="294"/>
      <c r="N992" s="294"/>
      <c r="O992" s="294"/>
      <c r="R992" s="294"/>
      <c r="T992" s="294"/>
      <c r="U992" s="294"/>
      <c r="V992" s="294"/>
      <c r="W992" s="294"/>
    </row>
    <row r="993" spans="5:23" ht="15.75" customHeight="1">
      <c r="E993" s="294"/>
      <c r="K993" s="397"/>
      <c r="L993" s="294"/>
      <c r="M993" s="294"/>
      <c r="N993" s="294"/>
      <c r="O993" s="294"/>
      <c r="R993" s="294"/>
      <c r="T993" s="294"/>
      <c r="U993" s="294"/>
      <c r="V993" s="294"/>
      <c r="W993" s="294"/>
    </row>
    <row r="994" spans="5:23" ht="15.75" customHeight="1">
      <c r="E994" s="294"/>
      <c r="K994" s="397"/>
      <c r="L994" s="294"/>
      <c r="M994" s="294"/>
      <c r="N994" s="294"/>
      <c r="O994" s="294"/>
      <c r="R994" s="294"/>
      <c r="T994" s="294"/>
      <c r="U994" s="294"/>
      <c r="V994" s="294"/>
      <c r="W994" s="294"/>
    </row>
    <row r="995" spans="5:23" ht="15.75" customHeight="1">
      <c r="E995" s="294"/>
      <c r="K995" s="397"/>
      <c r="L995" s="294"/>
      <c r="M995" s="294"/>
      <c r="N995" s="294"/>
      <c r="O995" s="294"/>
      <c r="R995" s="294"/>
      <c r="T995" s="294"/>
      <c r="U995" s="294"/>
      <c r="V995" s="294"/>
      <c r="W995" s="294"/>
    </row>
    <row r="996" spans="5:23" ht="15.75" customHeight="1">
      <c r="E996" s="294"/>
      <c r="K996" s="397"/>
      <c r="L996" s="294"/>
      <c r="M996" s="294"/>
      <c r="N996" s="294"/>
      <c r="O996" s="294"/>
      <c r="R996" s="294"/>
      <c r="T996" s="294"/>
      <c r="U996" s="294"/>
      <c r="V996" s="294"/>
      <c r="W996" s="294"/>
    </row>
    <row r="997" spans="5:23" ht="15.75" customHeight="1">
      <c r="E997" s="294"/>
      <c r="K997" s="397"/>
      <c r="L997" s="294"/>
      <c r="M997" s="294"/>
      <c r="N997" s="294"/>
      <c r="O997" s="294"/>
      <c r="R997" s="294"/>
      <c r="T997" s="294"/>
      <c r="U997" s="294"/>
      <c r="V997" s="294"/>
      <c r="W997" s="294"/>
    </row>
    <row r="998" spans="5:23" ht="15.75" customHeight="1">
      <c r="E998" s="294"/>
      <c r="K998" s="397"/>
      <c r="L998" s="294"/>
      <c r="M998" s="294"/>
      <c r="N998" s="294"/>
      <c r="O998" s="294"/>
      <c r="R998" s="294"/>
      <c r="T998" s="294"/>
      <c r="U998" s="294"/>
      <c r="V998" s="294"/>
      <c r="W998" s="294"/>
    </row>
    <row r="999" spans="5:23" ht="15.75" customHeight="1">
      <c r="E999" s="294"/>
      <c r="K999" s="397"/>
      <c r="L999" s="294"/>
      <c r="M999" s="294"/>
      <c r="N999" s="294"/>
      <c r="O999" s="294"/>
      <c r="R999" s="294"/>
      <c r="T999" s="294"/>
      <c r="U999" s="294"/>
      <c r="V999" s="294"/>
      <c r="W999" s="294"/>
    </row>
    <row r="1000" spans="5:23" ht="15.75" customHeight="1">
      <c r="E1000" s="294"/>
      <c r="K1000" s="397"/>
      <c r="L1000" s="294"/>
      <c r="M1000" s="294"/>
      <c r="N1000" s="294"/>
      <c r="O1000" s="294"/>
      <c r="R1000" s="294"/>
      <c r="T1000" s="294"/>
      <c r="U1000" s="294"/>
      <c r="V1000" s="294"/>
      <c r="W1000" s="294"/>
    </row>
    <row r="1001" spans="5:23" ht="15.75" customHeight="1">
      <c r="E1001" s="294"/>
      <c r="K1001" s="397"/>
      <c r="L1001" s="294"/>
      <c r="M1001" s="294"/>
      <c r="N1001" s="294"/>
      <c r="O1001" s="294"/>
      <c r="R1001" s="294"/>
      <c r="T1001" s="294"/>
      <c r="U1001" s="294"/>
      <c r="V1001" s="294"/>
      <c r="W1001" s="294"/>
    </row>
    <row r="1002" spans="5:23" ht="15.75" customHeight="1">
      <c r="E1002" s="294"/>
      <c r="K1002" s="397"/>
      <c r="L1002" s="294"/>
      <c r="M1002" s="294"/>
      <c r="N1002" s="294"/>
      <c r="O1002" s="294"/>
      <c r="R1002" s="294"/>
      <c r="T1002" s="294"/>
      <c r="U1002" s="294"/>
      <c r="V1002" s="294"/>
      <c r="W1002" s="294"/>
    </row>
    <row r="1003" spans="5:23" ht="15.75" customHeight="1">
      <c r="E1003" s="294"/>
      <c r="K1003" s="397"/>
      <c r="L1003" s="294"/>
      <c r="M1003" s="294"/>
      <c r="N1003" s="294"/>
      <c r="O1003" s="294"/>
      <c r="R1003" s="294"/>
      <c r="T1003" s="294"/>
      <c r="U1003" s="294"/>
      <c r="V1003" s="294"/>
      <c r="W1003" s="294"/>
    </row>
    <row r="1004" spans="5:23" ht="15.75" customHeight="1">
      <c r="E1004" s="294"/>
      <c r="K1004" s="397"/>
      <c r="L1004" s="294"/>
      <c r="M1004" s="294"/>
      <c r="N1004" s="294"/>
      <c r="O1004" s="294"/>
      <c r="R1004" s="294"/>
      <c r="T1004" s="294"/>
      <c r="U1004" s="294"/>
      <c r="V1004" s="294"/>
      <c r="W1004" s="294"/>
    </row>
    <row r="1005" spans="5:23" ht="15.75" customHeight="1">
      <c r="E1005" s="294"/>
      <c r="K1005" s="397"/>
      <c r="L1005" s="294"/>
      <c r="M1005" s="294"/>
      <c r="N1005" s="294"/>
      <c r="O1005" s="294"/>
      <c r="R1005" s="294"/>
      <c r="T1005" s="294"/>
      <c r="U1005" s="294"/>
      <c r="V1005" s="294"/>
      <c r="W1005" s="294"/>
    </row>
    <row r="1006" spans="5:23" ht="15.75" customHeight="1">
      <c r="E1006" s="294"/>
      <c r="K1006" s="397"/>
      <c r="L1006" s="294"/>
      <c r="M1006" s="294"/>
      <c r="N1006" s="294"/>
      <c r="O1006" s="294"/>
      <c r="R1006" s="294"/>
      <c r="T1006" s="294"/>
      <c r="U1006" s="294"/>
      <c r="V1006" s="294"/>
      <c r="W1006" s="294"/>
    </row>
    <row r="1007" spans="5:23" ht="15.75" customHeight="1">
      <c r="E1007" s="294"/>
      <c r="K1007" s="397"/>
      <c r="L1007" s="294"/>
      <c r="M1007" s="294"/>
      <c r="N1007" s="294"/>
      <c r="O1007" s="294"/>
      <c r="R1007" s="294"/>
      <c r="T1007" s="294"/>
      <c r="U1007" s="294"/>
      <c r="V1007" s="294"/>
      <c r="W1007" s="294"/>
    </row>
    <row r="1008" spans="5:23" ht="15.75" customHeight="1">
      <c r="E1008" s="294"/>
      <c r="K1008" s="397"/>
      <c r="L1008" s="294"/>
      <c r="M1008" s="294"/>
      <c r="N1008" s="294"/>
      <c r="O1008" s="294"/>
      <c r="R1008" s="294"/>
      <c r="T1008" s="294"/>
      <c r="U1008" s="294"/>
      <c r="V1008" s="294"/>
      <c r="W1008" s="294"/>
    </row>
    <row r="1009" spans="5:23" ht="15.75" customHeight="1">
      <c r="E1009" s="294"/>
      <c r="K1009" s="397"/>
      <c r="L1009" s="294"/>
      <c r="M1009" s="294"/>
      <c r="N1009" s="294"/>
      <c r="O1009" s="294"/>
      <c r="R1009" s="294"/>
      <c r="T1009" s="294"/>
      <c r="U1009" s="294"/>
      <c r="V1009" s="294"/>
      <c r="W1009" s="294"/>
    </row>
    <row r="1010" spans="5:23" ht="15.75" customHeight="1">
      <c r="E1010" s="294"/>
      <c r="K1010" s="397"/>
      <c r="L1010" s="294"/>
      <c r="M1010" s="294"/>
      <c r="N1010" s="294"/>
      <c r="O1010" s="294"/>
      <c r="R1010" s="294"/>
      <c r="T1010" s="294"/>
      <c r="U1010" s="294"/>
      <c r="V1010" s="294"/>
      <c r="W1010" s="294"/>
    </row>
    <row r="1011" spans="5:23" ht="15.75" customHeight="1">
      <c r="E1011" s="294"/>
      <c r="K1011" s="397"/>
      <c r="L1011" s="294"/>
      <c r="M1011" s="294"/>
      <c r="N1011" s="294"/>
      <c r="O1011" s="294"/>
      <c r="R1011" s="294"/>
      <c r="T1011" s="294"/>
      <c r="U1011" s="294"/>
      <c r="V1011" s="294"/>
      <c r="W1011" s="294"/>
    </row>
    <row r="1012" spans="5:23" ht="15.75" customHeight="1">
      <c r="E1012" s="294"/>
      <c r="K1012" s="397"/>
      <c r="L1012" s="294"/>
      <c r="M1012" s="294"/>
      <c r="N1012" s="294"/>
      <c r="O1012" s="294"/>
      <c r="R1012" s="294"/>
      <c r="T1012" s="294"/>
      <c r="U1012" s="294"/>
      <c r="V1012" s="294"/>
      <c r="W1012" s="294"/>
    </row>
    <row r="1013" spans="5:23" ht="15.75" customHeight="1">
      <c r="E1013" s="294"/>
      <c r="K1013" s="397"/>
      <c r="L1013" s="294"/>
      <c r="M1013" s="294"/>
      <c r="N1013" s="294"/>
      <c r="O1013" s="294"/>
      <c r="R1013" s="294"/>
      <c r="T1013" s="294"/>
      <c r="U1013" s="294"/>
      <c r="V1013" s="294"/>
      <c r="W1013" s="294"/>
    </row>
    <row r="1014" spans="5:23" ht="15.75" customHeight="1">
      <c r="E1014" s="294"/>
      <c r="K1014" s="397"/>
      <c r="L1014" s="294"/>
      <c r="M1014" s="294"/>
      <c r="N1014" s="294"/>
      <c r="O1014" s="294"/>
      <c r="R1014" s="294"/>
      <c r="T1014" s="294"/>
      <c r="U1014" s="294"/>
      <c r="V1014" s="294"/>
      <c r="W1014" s="294"/>
    </row>
    <row r="1015" spans="5:23" ht="15.75" customHeight="1">
      <c r="E1015" s="294"/>
      <c r="K1015" s="397"/>
      <c r="L1015" s="294"/>
      <c r="M1015" s="294"/>
      <c r="N1015" s="294"/>
      <c r="O1015" s="294"/>
      <c r="R1015" s="294"/>
      <c r="T1015" s="294"/>
      <c r="U1015" s="294"/>
      <c r="V1015" s="294"/>
      <c r="W1015" s="294"/>
    </row>
    <row r="1016" spans="5:23" ht="15.75" customHeight="1">
      <c r="E1016" s="294"/>
      <c r="K1016" s="397"/>
      <c r="L1016" s="294"/>
      <c r="M1016" s="294"/>
      <c r="N1016" s="294"/>
      <c r="O1016" s="294"/>
      <c r="R1016" s="294"/>
      <c r="T1016" s="294"/>
      <c r="U1016" s="294"/>
      <c r="V1016" s="294"/>
      <c r="W1016" s="294"/>
    </row>
    <row r="1017" spans="5:23" ht="15.75" customHeight="1">
      <c r="E1017" s="294"/>
      <c r="K1017" s="397"/>
      <c r="L1017" s="294"/>
      <c r="M1017" s="294"/>
      <c r="N1017" s="294"/>
      <c r="O1017" s="294"/>
      <c r="R1017" s="294"/>
      <c r="T1017" s="294"/>
      <c r="U1017" s="294"/>
      <c r="V1017" s="294"/>
      <c r="W1017" s="294"/>
    </row>
    <row r="1018" spans="5:23" ht="15.75" customHeight="1">
      <c r="E1018" s="294"/>
      <c r="K1018" s="397"/>
      <c r="L1018" s="294"/>
      <c r="M1018" s="294"/>
      <c r="N1018" s="294"/>
      <c r="O1018" s="294"/>
      <c r="R1018" s="294"/>
      <c r="T1018" s="294"/>
      <c r="U1018" s="294"/>
      <c r="V1018" s="294"/>
      <c r="W1018" s="294"/>
    </row>
    <row r="1019" spans="5:23" ht="15.75" customHeight="1">
      <c r="E1019" s="294"/>
      <c r="K1019" s="397"/>
      <c r="L1019" s="294"/>
      <c r="M1019" s="294"/>
      <c r="N1019" s="294"/>
      <c r="O1019" s="294"/>
      <c r="R1019" s="294"/>
      <c r="T1019" s="294"/>
      <c r="U1019" s="294"/>
      <c r="V1019" s="294"/>
      <c r="W1019" s="294"/>
    </row>
    <row r="1020" spans="5:23" ht="15.75" customHeight="1">
      <c r="E1020" s="294"/>
      <c r="K1020" s="397"/>
      <c r="L1020" s="294"/>
      <c r="M1020" s="294"/>
      <c r="N1020" s="294"/>
      <c r="O1020" s="294"/>
      <c r="R1020" s="294"/>
      <c r="T1020" s="294"/>
      <c r="U1020" s="294"/>
      <c r="V1020" s="294"/>
      <c r="W1020" s="294"/>
    </row>
    <row r="1021" spans="5:23" ht="15.75" customHeight="1">
      <c r="E1021" s="294"/>
      <c r="K1021" s="397"/>
      <c r="L1021" s="294"/>
      <c r="M1021" s="294"/>
      <c r="N1021" s="294"/>
      <c r="O1021" s="294"/>
      <c r="R1021" s="294"/>
      <c r="T1021" s="294"/>
      <c r="U1021" s="294"/>
      <c r="V1021" s="294"/>
      <c r="W1021" s="294"/>
    </row>
    <row r="1022" spans="5:23" ht="15.75" customHeight="1">
      <c r="E1022" s="294"/>
      <c r="K1022" s="397"/>
      <c r="L1022" s="294"/>
      <c r="M1022" s="294"/>
      <c r="N1022" s="294"/>
      <c r="O1022" s="294"/>
      <c r="R1022" s="294"/>
      <c r="T1022" s="294"/>
      <c r="U1022" s="294"/>
      <c r="V1022" s="294"/>
      <c r="W1022" s="294"/>
    </row>
    <row r="1023" spans="5:23" ht="15.75" customHeight="1">
      <c r="E1023" s="294"/>
      <c r="K1023" s="397"/>
      <c r="L1023" s="294"/>
      <c r="M1023" s="294"/>
      <c r="N1023" s="294"/>
      <c r="O1023" s="294"/>
      <c r="R1023" s="294"/>
      <c r="T1023" s="294"/>
      <c r="U1023" s="294"/>
      <c r="V1023" s="294"/>
      <c r="W1023" s="294"/>
    </row>
    <row r="1024" spans="5:23" ht="15.75" customHeight="1">
      <c r="E1024" s="294"/>
      <c r="K1024" s="397"/>
      <c r="L1024" s="294"/>
      <c r="M1024" s="294"/>
      <c r="N1024" s="294"/>
      <c r="O1024" s="294"/>
      <c r="R1024" s="294"/>
      <c r="T1024" s="294"/>
      <c r="U1024" s="294"/>
      <c r="V1024" s="294"/>
      <c r="W1024" s="294"/>
    </row>
    <row r="1025" spans="5:23" ht="15.75" customHeight="1">
      <c r="E1025" s="294"/>
      <c r="K1025" s="397"/>
      <c r="L1025" s="294"/>
      <c r="M1025" s="294"/>
      <c r="N1025" s="294"/>
      <c r="O1025" s="294"/>
      <c r="R1025" s="294"/>
      <c r="T1025" s="294"/>
      <c r="U1025" s="294"/>
      <c r="V1025" s="294"/>
      <c r="W1025" s="294"/>
    </row>
    <row r="1026" spans="5:23" ht="15.75" customHeight="1">
      <c r="E1026" s="294"/>
      <c r="K1026" s="397"/>
      <c r="L1026" s="294"/>
      <c r="M1026" s="294"/>
      <c r="N1026" s="294"/>
      <c r="O1026" s="294"/>
      <c r="R1026" s="294"/>
      <c r="T1026" s="294"/>
      <c r="U1026" s="294"/>
      <c r="V1026" s="294"/>
      <c r="W1026" s="294"/>
    </row>
    <row r="1027" spans="5:23" ht="15.75" customHeight="1">
      <c r="E1027" s="294"/>
      <c r="K1027" s="397"/>
      <c r="L1027" s="294"/>
      <c r="M1027" s="294"/>
      <c r="N1027" s="294"/>
      <c r="O1027" s="294"/>
      <c r="R1027" s="294"/>
      <c r="T1027" s="294"/>
      <c r="U1027" s="294"/>
      <c r="V1027" s="294"/>
      <c r="W1027" s="294"/>
    </row>
    <row r="1028" spans="5:23" ht="15.75" customHeight="1">
      <c r="E1028" s="294"/>
      <c r="K1028" s="397"/>
      <c r="L1028" s="294"/>
      <c r="M1028" s="294"/>
      <c r="N1028" s="294"/>
      <c r="O1028" s="294"/>
      <c r="R1028" s="294"/>
      <c r="T1028" s="294"/>
      <c r="U1028" s="294"/>
      <c r="V1028" s="294"/>
      <c r="W1028" s="294"/>
    </row>
    <row r="1029" spans="5:23" ht="15.75" customHeight="1">
      <c r="E1029" s="294"/>
      <c r="K1029" s="397"/>
      <c r="L1029" s="294"/>
      <c r="M1029" s="294"/>
      <c r="N1029" s="294"/>
      <c r="O1029" s="294"/>
      <c r="R1029" s="294"/>
      <c r="T1029" s="294"/>
      <c r="U1029" s="294"/>
      <c r="V1029" s="294"/>
      <c r="W1029" s="294"/>
    </row>
    <row r="1030" spans="5:23" ht="15.75" customHeight="1">
      <c r="E1030" s="294"/>
      <c r="K1030" s="397"/>
      <c r="L1030" s="294"/>
      <c r="M1030" s="294"/>
      <c r="N1030" s="294"/>
      <c r="O1030" s="294"/>
      <c r="R1030" s="294"/>
      <c r="T1030" s="294"/>
      <c r="U1030" s="294"/>
      <c r="V1030" s="294"/>
      <c r="W1030" s="294"/>
    </row>
    <row r="1031" spans="5:23" ht="15.75" customHeight="1">
      <c r="E1031" s="294"/>
      <c r="K1031" s="397"/>
      <c r="L1031" s="294"/>
      <c r="M1031" s="294"/>
      <c r="N1031" s="294"/>
      <c r="O1031" s="294"/>
      <c r="R1031" s="294"/>
      <c r="T1031" s="294"/>
      <c r="U1031" s="294"/>
      <c r="V1031" s="294"/>
      <c r="W1031" s="294"/>
    </row>
    <row r="1032" spans="5:23" ht="15.75" customHeight="1">
      <c r="E1032" s="294"/>
      <c r="K1032" s="397"/>
      <c r="L1032" s="294"/>
      <c r="M1032" s="294"/>
      <c r="N1032" s="294"/>
      <c r="O1032" s="294"/>
      <c r="R1032" s="294"/>
      <c r="T1032" s="294"/>
      <c r="U1032" s="294"/>
      <c r="V1032" s="294"/>
      <c r="W1032" s="294"/>
    </row>
    <row r="1033" spans="5:23" ht="15.75" customHeight="1">
      <c r="E1033" s="294"/>
      <c r="K1033" s="397"/>
      <c r="L1033" s="294"/>
      <c r="M1033" s="294"/>
      <c r="N1033" s="294"/>
      <c r="O1033" s="294"/>
      <c r="R1033" s="294"/>
      <c r="T1033" s="294"/>
      <c r="U1033" s="294"/>
      <c r="V1033" s="294"/>
      <c r="W1033" s="294"/>
    </row>
    <row r="1034" spans="5:23" ht="15.75" customHeight="1">
      <c r="E1034" s="294"/>
      <c r="K1034" s="397"/>
      <c r="L1034" s="294"/>
      <c r="M1034" s="294"/>
      <c r="N1034" s="294"/>
      <c r="O1034" s="294"/>
      <c r="R1034" s="294"/>
      <c r="T1034" s="294"/>
      <c r="U1034" s="294"/>
      <c r="V1034" s="294"/>
      <c r="W1034" s="294"/>
    </row>
    <row r="1035" spans="5:23" ht="15.75" customHeight="1">
      <c r="E1035" s="294"/>
      <c r="K1035" s="397"/>
      <c r="L1035" s="294"/>
      <c r="M1035" s="294"/>
      <c r="N1035" s="294"/>
      <c r="O1035" s="294"/>
      <c r="R1035" s="294"/>
      <c r="T1035" s="294"/>
      <c r="U1035" s="294"/>
      <c r="V1035" s="294"/>
      <c r="W1035" s="294"/>
    </row>
    <row r="1036" spans="5:23" ht="15.75" customHeight="1">
      <c r="E1036" s="294"/>
      <c r="K1036" s="397"/>
      <c r="L1036" s="294"/>
      <c r="M1036" s="294"/>
      <c r="N1036" s="294"/>
      <c r="O1036" s="294"/>
      <c r="R1036" s="294"/>
      <c r="T1036" s="294"/>
      <c r="U1036" s="294"/>
      <c r="V1036" s="294"/>
      <c r="W1036" s="294"/>
    </row>
    <row r="1037" spans="5:23" ht="15.75" customHeight="1">
      <c r="E1037" s="294"/>
      <c r="K1037" s="397"/>
      <c r="L1037" s="294"/>
      <c r="M1037" s="294"/>
      <c r="N1037" s="294"/>
      <c r="O1037" s="294"/>
      <c r="R1037" s="294"/>
      <c r="T1037" s="294"/>
      <c r="U1037" s="294"/>
      <c r="V1037" s="294"/>
      <c r="W1037" s="294"/>
    </row>
    <row r="1038" spans="5:23" ht="15.75" customHeight="1">
      <c r="E1038" s="294"/>
      <c r="K1038" s="397"/>
      <c r="L1038" s="294"/>
      <c r="M1038" s="294"/>
      <c r="N1038" s="294"/>
      <c r="O1038" s="294"/>
      <c r="R1038" s="294"/>
      <c r="T1038" s="294"/>
      <c r="U1038" s="294"/>
      <c r="V1038" s="294"/>
      <c r="W1038" s="294"/>
    </row>
    <row r="1039" spans="5:23" ht="15.75" customHeight="1">
      <c r="E1039" s="294"/>
      <c r="K1039" s="397"/>
      <c r="L1039" s="294"/>
      <c r="M1039" s="294"/>
      <c r="N1039" s="294"/>
      <c r="O1039" s="294"/>
      <c r="R1039" s="294"/>
      <c r="T1039" s="294"/>
      <c r="U1039" s="294"/>
      <c r="V1039" s="294"/>
      <c r="W1039" s="294"/>
    </row>
    <row r="1040" spans="5:23" ht="15.75" customHeight="1">
      <c r="E1040" s="294"/>
      <c r="K1040" s="397"/>
      <c r="L1040" s="294"/>
      <c r="M1040" s="294"/>
      <c r="N1040" s="294"/>
      <c r="O1040" s="294"/>
      <c r="R1040" s="294"/>
      <c r="T1040" s="294"/>
      <c r="U1040" s="294"/>
      <c r="V1040" s="294"/>
      <c r="W1040" s="294"/>
    </row>
    <row r="1041" spans="5:23" ht="15.75" customHeight="1">
      <c r="E1041" s="294"/>
      <c r="K1041" s="397"/>
      <c r="L1041" s="294"/>
      <c r="M1041" s="294"/>
      <c r="N1041" s="294"/>
      <c r="O1041" s="294"/>
      <c r="R1041" s="294"/>
      <c r="T1041" s="294"/>
      <c r="U1041" s="294"/>
      <c r="V1041" s="294"/>
      <c r="W1041" s="294"/>
    </row>
    <row r="1042" spans="5:23" ht="15.75" customHeight="1">
      <c r="E1042" s="294"/>
      <c r="K1042" s="397"/>
      <c r="L1042" s="294"/>
      <c r="M1042" s="294"/>
      <c r="N1042" s="294"/>
      <c r="O1042" s="294"/>
      <c r="R1042" s="294"/>
      <c r="T1042" s="294"/>
      <c r="U1042" s="294"/>
      <c r="V1042" s="294"/>
      <c r="W1042" s="294"/>
    </row>
    <row r="1043" spans="5:23" ht="15.75" customHeight="1">
      <c r="E1043" s="294"/>
      <c r="K1043" s="397"/>
      <c r="L1043" s="294"/>
      <c r="M1043" s="294"/>
      <c r="N1043" s="294"/>
      <c r="O1043" s="294"/>
      <c r="R1043" s="294"/>
      <c r="T1043" s="294"/>
      <c r="U1043" s="294"/>
      <c r="V1043" s="294"/>
      <c r="W1043" s="294"/>
    </row>
    <row r="1044" spans="5:23" ht="15.75" customHeight="1">
      <c r="E1044" s="294"/>
      <c r="K1044" s="397"/>
      <c r="L1044" s="294"/>
      <c r="M1044" s="294"/>
      <c r="N1044" s="294"/>
      <c r="O1044" s="294"/>
      <c r="R1044" s="294"/>
      <c r="T1044" s="294"/>
      <c r="U1044" s="294"/>
      <c r="V1044" s="294"/>
      <c r="W1044" s="294"/>
    </row>
    <row r="1045" spans="5:23" ht="15.75" customHeight="1">
      <c r="E1045" s="294"/>
      <c r="K1045" s="397"/>
      <c r="L1045" s="294"/>
      <c r="M1045" s="294"/>
      <c r="N1045" s="294"/>
      <c r="O1045" s="294"/>
      <c r="R1045" s="294"/>
      <c r="T1045" s="294"/>
      <c r="U1045" s="294"/>
      <c r="V1045" s="294"/>
      <c r="W1045" s="294"/>
    </row>
    <row r="1046" spans="5:23" ht="15.75" customHeight="1">
      <c r="E1046" s="294"/>
      <c r="K1046" s="397"/>
      <c r="L1046" s="294"/>
      <c r="M1046" s="294"/>
      <c r="N1046" s="294"/>
      <c r="O1046" s="294"/>
      <c r="R1046" s="294"/>
      <c r="T1046" s="294"/>
      <c r="U1046" s="294"/>
      <c r="V1046" s="294"/>
      <c r="W1046" s="294"/>
    </row>
    <row r="1047" spans="5:23" ht="15.75" customHeight="1">
      <c r="E1047" s="294"/>
      <c r="K1047" s="397"/>
      <c r="L1047" s="294"/>
      <c r="M1047" s="294"/>
      <c r="N1047" s="294"/>
      <c r="O1047" s="294"/>
      <c r="R1047" s="294"/>
      <c r="T1047" s="294"/>
      <c r="U1047" s="294"/>
      <c r="V1047" s="294"/>
      <c r="W1047" s="294"/>
    </row>
    <row r="1048" spans="5:23" ht="15.75" customHeight="1">
      <c r="E1048" s="294"/>
      <c r="K1048" s="397"/>
      <c r="L1048" s="294"/>
      <c r="M1048" s="294"/>
      <c r="N1048" s="294"/>
      <c r="O1048" s="294"/>
      <c r="R1048" s="294"/>
      <c r="T1048" s="294"/>
      <c r="U1048" s="294"/>
      <c r="V1048" s="294"/>
      <c r="W1048" s="294"/>
    </row>
    <row r="1049" spans="5:23" ht="15.75" customHeight="1">
      <c r="E1049" s="294"/>
      <c r="K1049" s="397"/>
      <c r="L1049" s="294"/>
      <c r="M1049" s="294"/>
      <c r="N1049" s="294"/>
      <c r="O1049" s="294"/>
      <c r="R1049" s="294"/>
      <c r="T1049" s="294"/>
      <c r="U1049" s="294"/>
      <c r="V1049" s="294"/>
      <c r="W1049" s="294"/>
    </row>
    <row r="1050" spans="5:23" ht="15.75" customHeight="1">
      <c r="E1050" s="294"/>
      <c r="K1050" s="397"/>
      <c r="L1050" s="294"/>
      <c r="M1050" s="294"/>
      <c r="N1050" s="294"/>
      <c r="O1050" s="294"/>
      <c r="R1050" s="294"/>
      <c r="T1050" s="294"/>
      <c r="U1050" s="294"/>
      <c r="V1050" s="294"/>
      <c r="W1050" s="294"/>
    </row>
    <row r="1051" spans="5:23" ht="15.75" customHeight="1">
      <c r="E1051" s="294"/>
      <c r="K1051" s="397"/>
      <c r="L1051" s="294"/>
      <c r="M1051" s="294"/>
      <c r="N1051" s="294"/>
      <c r="O1051" s="294"/>
      <c r="R1051" s="294"/>
      <c r="T1051" s="294"/>
      <c r="U1051" s="294"/>
      <c r="V1051" s="294"/>
      <c r="W1051" s="294"/>
    </row>
    <row r="1052" spans="5:23" ht="15.75" customHeight="1">
      <c r="E1052" s="294"/>
      <c r="K1052" s="397"/>
      <c r="L1052" s="294"/>
      <c r="M1052" s="294"/>
      <c r="N1052" s="294"/>
      <c r="O1052" s="294"/>
      <c r="R1052" s="294"/>
      <c r="T1052" s="294"/>
      <c r="U1052" s="294"/>
      <c r="V1052" s="294"/>
      <c r="W1052" s="294"/>
    </row>
    <row r="1053" spans="5:23" ht="15.75" customHeight="1">
      <c r="E1053" s="294"/>
      <c r="K1053" s="397"/>
      <c r="L1053" s="294"/>
      <c r="M1053" s="294"/>
      <c r="N1053" s="294"/>
      <c r="O1053" s="294"/>
      <c r="R1053" s="294"/>
      <c r="T1053" s="294"/>
      <c r="U1053" s="294"/>
      <c r="V1053" s="294"/>
      <c r="W1053" s="294"/>
    </row>
    <row r="1054" spans="5:23" ht="15.75" customHeight="1">
      <c r="E1054" s="294"/>
      <c r="K1054" s="397"/>
      <c r="L1054" s="294"/>
      <c r="M1054" s="294"/>
      <c r="N1054" s="294"/>
      <c r="O1054" s="294"/>
      <c r="R1054" s="294"/>
      <c r="T1054" s="294"/>
      <c r="U1054" s="294"/>
      <c r="V1054" s="294"/>
      <c r="W1054" s="294"/>
    </row>
    <row r="1055" spans="5:23" ht="15.75" customHeight="1">
      <c r="E1055" s="294"/>
      <c r="K1055" s="397"/>
      <c r="L1055" s="294"/>
      <c r="M1055" s="294"/>
      <c r="N1055" s="294"/>
      <c r="O1055" s="294"/>
      <c r="R1055" s="294"/>
      <c r="T1055" s="294"/>
      <c r="U1055" s="294"/>
      <c r="V1055" s="294"/>
      <c r="W1055" s="294"/>
    </row>
    <row r="1056" spans="5:23" ht="15.75" customHeight="1">
      <c r="E1056" s="294"/>
      <c r="K1056" s="397"/>
      <c r="L1056" s="294"/>
      <c r="M1056" s="294"/>
      <c r="N1056" s="294"/>
      <c r="O1056" s="294"/>
      <c r="R1056" s="294"/>
      <c r="T1056" s="294"/>
      <c r="U1056" s="294"/>
      <c r="V1056" s="294"/>
      <c r="W1056" s="294"/>
    </row>
    <row r="1057" spans="5:23" ht="15.75" customHeight="1">
      <c r="E1057" s="294"/>
      <c r="K1057" s="397"/>
      <c r="L1057" s="294"/>
      <c r="M1057" s="294"/>
      <c r="N1057" s="294"/>
      <c r="O1057" s="294"/>
      <c r="R1057" s="294"/>
      <c r="T1057" s="294"/>
      <c r="U1057" s="294"/>
      <c r="V1057" s="294"/>
      <c r="W1057" s="294"/>
    </row>
    <row r="1058" spans="5:23" ht="15.75" customHeight="1">
      <c r="E1058" s="294"/>
      <c r="K1058" s="397"/>
      <c r="L1058" s="294"/>
      <c r="M1058" s="294"/>
      <c r="N1058" s="294"/>
      <c r="O1058" s="294"/>
      <c r="R1058" s="294"/>
      <c r="T1058" s="294"/>
      <c r="U1058" s="294"/>
      <c r="V1058" s="294"/>
      <c r="W1058" s="294"/>
    </row>
    <row r="1059" spans="5:23" ht="15.75" customHeight="1">
      <c r="E1059" s="294"/>
      <c r="K1059" s="397"/>
      <c r="L1059" s="294"/>
      <c r="M1059" s="294"/>
      <c r="N1059" s="294"/>
      <c r="O1059" s="294"/>
      <c r="R1059" s="294"/>
      <c r="T1059" s="294"/>
      <c r="U1059" s="294"/>
      <c r="V1059" s="294"/>
      <c r="W1059" s="294"/>
    </row>
    <row r="1060" spans="5:23" ht="15.75" customHeight="1">
      <c r="E1060" s="294"/>
      <c r="K1060" s="397"/>
      <c r="L1060" s="294"/>
      <c r="M1060" s="294"/>
      <c r="N1060" s="294"/>
      <c r="O1060" s="294"/>
      <c r="R1060" s="294"/>
      <c r="T1060" s="294"/>
      <c r="U1060" s="294"/>
      <c r="V1060" s="294"/>
      <c r="W1060" s="294"/>
    </row>
    <row r="1061" spans="5:23" ht="15.75" customHeight="1">
      <c r="E1061" s="294"/>
      <c r="K1061" s="397"/>
      <c r="L1061" s="294"/>
      <c r="M1061" s="294"/>
      <c r="N1061" s="294"/>
      <c r="O1061" s="294"/>
      <c r="R1061" s="294"/>
      <c r="T1061" s="294"/>
      <c r="U1061" s="294"/>
      <c r="V1061" s="294"/>
      <c r="W1061" s="294"/>
    </row>
    <row r="1062" spans="5:23" ht="15.75" customHeight="1">
      <c r="E1062" s="294"/>
      <c r="K1062" s="397"/>
      <c r="L1062" s="294"/>
      <c r="M1062" s="294"/>
      <c r="N1062" s="294"/>
      <c r="O1062" s="294"/>
      <c r="R1062" s="294"/>
      <c r="T1062" s="294"/>
      <c r="U1062" s="294"/>
      <c r="V1062" s="294"/>
      <c r="W1062" s="294"/>
    </row>
    <row r="1063" spans="5:23" ht="15.75" customHeight="1">
      <c r="E1063" s="294"/>
      <c r="K1063" s="397"/>
      <c r="L1063" s="294"/>
      <c r="M1063" s="294"/>
      <c r="N1063" s="294"/>
      <c r="O1063" s="294"/>
      <c r="R1063" s="294"/>
      <c r="T1063" s="294"/>
      <c r="U1063" s="294"/>
      <c r="V1063" s="294"/>
      <c r="W1063" s="294"/>
    </row>
    <row r="1064" spans="5:23" ht="15.75" customHeight="1">
      <c r="E1064" s="294"/>
      <c r="K1064" s="397"/>
      <c r="L1064" s="294"/>
      <c r="M1064" s="294"/>
      <c r="N1064" s="294"/>
      <c r="O1064" s="294"/>
      <c r="R1064" s="294"/>
      <c r="T1064" s="294"/>
      <c r="U1064" s="294"/>
      <c r="V1064" s="294"/>
      <c r="W1064" s="294"/>
    </row>
    <row r="1065" spans="5:23" ht="15.75" customHeight="1">
      <c r="E1065" s="294"/>
      <c r="K1065" s="397"/>
      <c r="L1065" s="294"/>
      <c r="M1065" s="294"/>
      <c r="N1065" s="294"/>
      <c r="O1065" s="294"/>
      <c r="R1065" s="294"/>
      <c r="T1065" s="294"/>
      <c r="U1065" s="294"/>
      <c r="V1065" s="294"/>
      <c r="W1065" s="294"/>
    </row>
    <row r="1066" spans="5:23" ht="15.75" customHeight="1">
      <c r="E1066" s="294"/>
      <c r="K1066" s="397"/>
      <c r="L1066" s="294"/>
      <c r="M1066" s="294"/>
      <c r="N1066" s="294"/>
      <c r="O1066" s="294"/>
      <c r="R1066" s="294"/>
      <c r="T1066" s="294"/>
      <c r="U1066" s="294"/>
      <c r="V1066" s="294"/>
      <c r="W1066" s="294"/>
    </row>
    <row r="1067" spans="5:23" ht="15.75" customHeight="1">
      <c r="E1067" s="294"/>
      <c r="K1067" s="397"/>
      <c r="L1067" s="294"/>
      <c r="M1067" s="294"/>
      <c r="N1067" s="294"/>
      <c r="O1067" s="294"/>
      <c r="R1067" s="294"/>
      <c r="T1067" s="294"/>
      <c r="U1067" s="294"/>
      <c r="V1067" s="294"/>
      <c r="W1067" s="294"/>
    </row>
    <row r="1068" spans="5:23" ht="15.75" customHeight="1">
      <c r="E1068" s="294"/>
      <c r="K1068" s="397"/>
      <c r="L1068" s="294"/>
      <c r="M1068" s="294"/>
      <c r="N1068" s="294"/>
      <c r="O1068" s="294"/>
      <c r="R1068" s="294"/>
      <c r="T1068" s="294"/>
      <c r="U1068" s="294"/>
      <c r="V1068" s="294"/>
      <c r="W1068" s="294"/>
    </row>
    <row r="1069" spans="5:23" ht="15.75" customHeight="1">
      <c r="E1069" s="294"/>
      <c r="K1069" s="397"/>
      <c r="L1069" s="294"/>
      <c r="M1069" s="294"/>
      <c r="N1069" s="294"/>
      <c r="O1069" s="294"/>
      <c r="R1069" s="294"/>
      <c r="T1069" s="294"/>
      <c r="U1069" s="294"/>
      <c r="V1069" s="294"/>
      <c r="W1069" s="294"/>
    </row>
    <row r="1070" spans="5:23" ht="15.75" customHeight="1">
      <c r="E1070" s="294"/>
      <c r="K1070" s="397"/>
      <c r="L1070" s="294"/>
      <c r="M1070" s="294"/>
      <c r="N1070" s="294"/>
      <c r="O1070" s="294"/>
      <c r="R1070" s="294"/>
      <c r="T1070" s="294"/>
      <c r="U1070" s="294"/>
      <c r="V1070" s="294"/>
      <c r="W1070" s="294"/>
    </row>
    <row r="1071" spans="5:23" ht="15.75" customHeight="1">
      <c r="E1071" s="294"/>
      <c r="K1071" s="397"/>
      <c r="L1071" s="294"/>
      <c r="M1071" s="294"/>
      <c r="N1071" s="294"/>
      <c r="O1071" s="294"/>
      <c r="R1071" s="294"/>
      <c r="T1071" s="294"/>
      <c r="U1071" s="294"/>
      <c r="V1071" s="294"/>
      <c r="W1071" s="294"/>
    </row>
    <row r="1072" spans="5:23" ht="15.75" customHeight="1">
      <c r="E1072" s="294"/>
      <c r="K1072" s="397"/>
      <c r="L1072" s="294"/>
      <c r="M1072" s="294"/>
      <c r="N1072" s="294"/>
      <c r="O1072" s="294"/>
      <c r="R1072" s="294"/>
      <c r="T1072" s="294"/>
      <c r="U1072" s="294"/>
      <c r="V1072" s="294"/>
      <c r="W1072" s="294"/>
    </row>
    <row r="1073" spans="5:23" ht="15.75" customHeight="1">
      <c r="E1073" s="294"/>
      <c r="K1073" s="397"/>
      <c r="L1073" s="294"/>
      <c r="M1073" s="294"/>
      <c r="N1073" s="294"/>
      <c r="O1073" s="294"/>
      <c r="R1073" s="294"/>
      <c r="T1073" s="294"/>
      <c r="U1073" s="294"/>
      <c r="V1073" s="294"/>
      <c r="W1073" s="294"/>
    </row>
    <row r="1074" spans="5:23" ht="15.75" customHeight="1">
      <c r="E1074" s="294"/>
      <c r="K1074" s="397"/>
      <c r="L1074" s="294"/>
      <c r="M1074" s="294"/>
      <c r="N1074" s="294"/>
      <c r="O1074" s="294"/>
      <c r="R1074" s="294"/>
      <c r="T1074" s="294"/>
      <c r="U1074" s="294"/>
      <c r="V1074" s="294"/>
      <c r="W1074" s="294"/>
    </row>
    <row r="1075" spans="5:23" ht="15.75" customHeight="1">
      <c r="E1075" s="294"/>
      <c r="K1075" s="397"/>
      <c r="L1075" s="294"/>
      <c r="M1075" s="294"/>
      <c r="N1075" s="294"/>
      <c r="O1075" s="294"/>
      <c r="R1075" s="294"/>
      <c r="T1075" s="294"/>
      <c r="U1075" s="294"/>
      <c r="V1075" s="294"/>
      <c r="W1075" s="294"/>
    </row>
    <row r="1076" spans="5:23" ht="15.75" customHeight="1">
      <c r="E1076" s="294"/>
      <c r="K1076" s="397"/>
      <c r="L1076" s="294"/>
      <c r="M1076" s="294"/>
      <c r="N1076" s="294"/>
      <c r="O1076" s="294"/>
      <c r="R1076" s="294"/>
      <c r="T1076" s="294"/>
      <c r="U1076" s="294"/>
      <c r="V1076" s="294"/>
      <c r="W1076" s="294"/>
    </row>
    <row r="1077" spans="5:23" ht="15.75" customHeight="1">
      <c r="E1077" s="294"/>
      <c r="K1077" s="397"/>
      <c r="L1077" s="294"/>
      <c r="M1077" s="294"/>
      <c r="N1077" s="294"/>
      <c r="O1077" s="294"/>
      <c r="R1077" s="294"/>
      <c r="T1077" s="294"/>
      <c r="U1077" s="294"/>
      <c r="V1077" s="294"/>
      <c r="W1077" s="294"/>
    </row>
    <row r="1078" spans="5:23" ht="15.75" customHeight="1">
      <c r="E1078" s="294"/>
      <c r="K1078" s="397"/>
      <c r="L1078" s="294"/>
      <c r="M1078" s="294"/>
      <c r="N1078" s="294"/>
      <c r="O1078" s="294"/>
      <c r="R1078" s="294"/>
      <c r="T1078" s="294"/>
      <c r="U1078" s="294"/>
      <c r="V1078" s="294"/>
      <c r="W1078" s="294"/>
    </row>
    <row r="1079" spans="5:23" ht="15.75" customHeight="1">
      <c r="E1079" s="294"/>
      <c r="K1079" s="397"/>
      <c r="L1079" s="294"/>
      <c r="M1079" s="294"/>
      <c r="N1079" s="294"/>
      <c r="O1079" s="294"/>
      <c r="R1079" s="294"/>
      <c r="T1079" s="294"/>
      <c r="U1079" s="294"/>
      <c r="V1079" s="294"/>
      <c r="W1079" s="294"/>
    </row>
    <row r="1080" spans="5:23" ht="15.75" customHeight="1">
      <c r="E1080" s="294"/>
      <c r="K1080" s="397"/>
      <c r="L1080" s="294"/>
      <c r="M1080" s="294"/>
      <c r="N1080" s="294"/>
      <c r="O1080" s="294"/>
      <c r="R1080" s="294"/>
      <c r="T1080" s="294"/>
      <c r="U1080" s="294"/>
      <c r="V1080" s="294"/>
      <c r="W1080" s="294"/>
    </row>
    <row r="1081" spans="5:23" ht="15.75" customHeight="1">
      <c r="E1081" s="294"/>
      <c r="K1081" s="397"/>
      <c r="L1081" s="294"/>
      <c r="M1081" s="294"/>
      <c r="N1081" s="294"/>
      <c r="O1081" s="294"/>
      <c r="R1081" s="294"/>
      <c r="T1081" s="294"/>
      <c r="U1081" s="294"/>
      <c r="V1081" s="294"/>
      <c r="W1081" s="294"/>
    </row>
    <row r="1082" spans="5:23" ht="15.75" customHeight="1">
      <c r="E1082" s="294"/>
      <c r="K1082" s="397"/>
      <c r="L1082" s="294"/>
      <c r="M1082" s="294"/>
      <c r="N1082" s="294"/>
      <c r="O1082" s="294"/>
      <c r="R1082" s="294"/>
      <c r="T1082" s="294"/>
      <c r="U1082" s="294"/>
      <c r="V1082" s="294"/>
      <c r="W1082" s="294"/>
    </row>
    <row r="1083" spans="5:23" ht="15.75" customHeight="1">
      <c r="E1083" s="294"/>
      <c r="K1083" s="397"/>
      <c r="L1083" s="294"/>
      <c r="M1083" s="294"/>
      <c r="N1083" s="294"/>
      <c r="O1083" s="294"/>
      <c r="R1083" s="294"/>
      <c r="T1083" s="294"/>
      <c r="U1083" s="294"/>
      <c r="V1083" s="294"/>
      <c r="W1083" s="294"/>
    </row>
    <row r="1084" spans="5:23" ht="15.75" customHeight="1">
      <c r="E1084" s="294"/>
      <c r="K1084" s="397"/>
      <c r="L1084" s="294"/>
      <c r="M1084" s="294"/>
      <c r="N1084" s="294"/>
      <c r="O1084" s="294"/>
      <c r="R1084" s="294"/>
      <c r="T1084" s="294"/>
      <c r="U1084" s="294"/>
      <c r="V1084" s="294"/>
      <c r="W1084" s="294"/>
    </row>
    <row r="1085" spans="5:23" ht="15.75" customHeight="1">
      <c r="E1085" s="294"/>
      <c r="K1085" s="397"/>
      <c r="L1085" s="294"/>
      <c r="M1085" s="294"/>
      <c r="N1085" s="294"/>
      <c r="O1085" s="294"/>
      <c r="R1085" s="294"/>
      <c r="T1085" s="294"/>
      <c r="U1085" s="294"/>
      <c r="V1085" s="294"/>
      <c r="W1085" s="294"/>
    </row>
    <row r="1086" spans="5:23" ht="15.75" customHeight="1">
      <c r="E1086" s="294"/>
      <c r="K1086" s="397"/>
      <c r="L1086" s="294"/>
      <c r="M1086" s="294"/>
      <c r="N1086" s="294"/>
      <c r="O1086" s="294"/>
      <c r="R1086" s="294"/>
      <c r="T1086" s="294"/>
      <c r="U1086" s="294"/>
      <c r="V1086" s="294"/>
      <c r="W1086" s="294"/>
    </row>
    <row r="1087" spans="5:23" ht="15.75" customHeight="1">
      <c r="E1087" s="294"/>
      <c r="K1087" s="397"/>
      <c r="L1087" s="294"/>
      <c r="M1087" s="294"/>
      <c r="N1087" s="294"/>
      <c r="O1087" s="294"/>
      <c r="R1087" s="294"/>
      <c r="T1087" s="294"/>
      <c r="U1087" s="294"/>
      <c r="V1087" s="294"/>
      <c r="W1087" s="294"/>
    </row>
    <row r="1088" spans="5:23" ht="15.75" customHeight="1">
      <c r="E1088" s="294"/>
      <c r="K1088" s="397"/>
      <c r="L1088" s="294"/>
      <c r="M1088" s="294"/>
      <c r="N1088" s="294"/>
      <c r="O1088" s="294"/>
      <c r="R1088" s="294"/>
      <c r="T1088" s="294"/>
      <c r="U1088" s="294"/>
      <c r="V1088" s="294"/>
      <c r="W1088" s="294"/>
    </row>
    <row r="1089" spans="5:23" ht="15.75" customHeight="1">
      <c r="E1089" s="294"/>
      <c r="K1089" s="397"/>
      <c r="L1089" s="294"/>
      <c r="M1089" s="294"/>
      <c r="N1089" s="294"/>
      <c r="O1089" s="294"/>
      <c r="R1089" s="294"/>
      <c r="T1089" s="294"/>
      <c r="U1089" s="294"/>
      <c r="V1089" s="294"/>
      <c r="W1089" s="294"/>
    </row>
    <row r="1090" spans="5:23" ht="15.75" customHeight="1">
      <c r="E1090" s="294"/>
      <c r="K1090" s="397"/>
      <c r="L1090" s="294"/>
      <c r="M1090" s="294"/>
      <c r="N1090" s="294"/>
      <c r="O1090" s="294"/>
      <c r="R1090" s="294"/>
      <c r="T1090" s="294"/>
      <c r="U1090" s="294"/>
      <c r="V1090" s="294"/>
      <c r="W1090" s="294"/>
    </row>
    <row r="1091" spans="5:23" ht="15.75" customHeight="1">
      <c r="E1091" s="294"/>
      <c r="K1091" s="397"/>
      <c r="L1091" s="294"/>
      <c r="M1091" s="294"/>
      <c r="N1091" s="294"/>
      <c r="O1091" s="294"/>
      <c r="R1091" s="294"/>
      <c r="T1091" s="294"/>
      <c r="U1091" s="294"/>
      <c r="V1091" s="294"/>
      <c r="W1091" s="294"/>
    </row>
    <row r="1092" spans="5:23" ht="15.75" customHeight="1">
      <c r="E1092" s="294"/>
      <c r="K1092" s="397"/>
      <c r="L1092" s="294"/>
      <c r="M1092" s="294"/>
      <c r="N1092" s="294"/>
      <c r="O1092" s="294"/>
      <c r="R1092" s="294"/>
      <c r="T1092" s="294"/>
      <c r="U1092" s="294"/>
      <c r="V1092" s="294"/>
      <c r="W1092" s="294"/>
    </row>
    <row r="1093" spans="5:23" ht="15.75" customHeight="1">
      <c r="E1093" s="294"/>
      <c r="K1093" s="397"/>
      <c r="L1093" s="294"/>
      <c r="M1093" s="294"/>
      <c r="N1093" s="294"/>
      <c r="O1093" s="294"/>
      <c r="R1093" s="294"/>
      <c r="T1093" s="294"/>
      <c r="U1093" s="294"/>
      <c r="V1093" s="294"/>
      <c r="W1093" s="294"/>
    </row>
    <row r="1094" spans="5:23" ht="15.75" customHeight="1">
      <c r="E1094" s="294"/>
      <c r="K1094" s="397"/>
      <c r="L1094" s="294"/>
      <c r="M1094" s="294"/>
      <c r="N1094" s="294"/>
      <c r="O1094" s="294"/>
      <c r="R1094" s="294"/>
      <c r="T1094" s="294"/>
      <c r="U1094" s="294"/>
      <c r="V1094" s="294"/>
      <c r="W1094" s="294"/>
    </row>
    <row r="1095" spans="5:23" ht="15.75" customHeight="1">
      <c r="E1095" s="294"/>
      <c r="K1095" s="397"/>
      <c r="L1095" s="294"/>
      <c r="M1095" s="294"/>
      <c r="N1095" s="294"/>
      <c r="O1095" s="294"/>
      <c r="R1095" s="294"/>
      <c r="T1095" s="294"/>
      <c r="U1095" s="294"/>
      <c r="V1095" s="294"/>
      <c r="W1095" s="294"/>
    </row>
    <row r="1096" spans="5:23" ht="15.75" customHeight="1">
      <c r="E1096" s="294"/>
      <c r="K1096" s="397"/>
      <c r="L1096" s="294"/>
      <c r="M1096" s="294"/>
      <c r="N1096" s="294"/>
      <c r="O1096" s="294"/>
      <c r="R1096" s="294"/>
      <c r="T1096" s="294"/>
      <c r="U1096" s="294"/>
      <c r="V1096" s="294"/>
      <c r="W1096" s="294"/>
    </row>
    <row r="1097" spans="5:23" ht="15.75" customHeight="1">
      <c r="E1097" s="294"/>
      <c r="K1097" s="397"/>
      <c r="L1097" s="294"/>
      <c r="M1097" s="294"/>
      <c r="N1097" s="294"/>
      <c r="O1097" s="294"/>
      <c r="R1097" s="294"/>
      <c r="T1097" s="294"/>
      <c r="U1097" s="294"/>
      <c r="V1097" s="294"/>
      <c r="W1097" s="294"/>
    </row>
    <row r="1098" spans="5:23" ht="15.75" customHeight="1">
      <c r="E1098" s="294"/>
      <c r="K1098" s="397"/>
      <c r="L1098" s="294"/>
      <c r="M1098" s="294"/>
      <c r="N1098" s="294"/>
      <c r="O1098" s="294"/>
      <c r="R1098" s="294"/>
      <c r="T1098" s="294"/>
      <c r="U1098" s="294"/>
      <c r="V1098" s="294"/>
      <c r="W1098" s="294"/>
    </row>
    <row r="1099" spans="5:23" ht="15.75" customHeight="1">
      <c r="E1099" s="294"/>
      <c r="K1099" s="397"/>
      <c r="L1099" s="294"/>
      <c r="M1099" s="294"/>
      <c r="N1099" s="294"/>
      <c r="O1099" s="294"/>
      <c r="R1099" s="294"/>
      <c r="T1099" s="294"/>
      <c r="U1099" s="294"/>
      <c r="V1099" s="294"/>
      <c r="W1099" s="294"/>
    </row>
    <row r="1100" spans="5:23" ht="15.75" customHeight="1">
      <c r="E1100" s="294"/>
      <c r="K1100" s="397"/>
      <c r="L1100" s="294"/>
      <c r="M1100" s="294"/>
      <c r="N1100" s="294"/>
      <c r="O1100" s="294"/>
      <c r="R1100" s="294"/>
      <c r="T1100" s="294"/>
      <c r="U1100" s="294"/>
      <c r="V1100" s="294"/>
      <c r="W1100" s="294"/>
    </row>
    <row r="1101" spans="5:23" ht="15.75" customHeight="1">
      <c r="E1101" s="294"/>
      <c r="K1101" s="397"/>
      <c r="L1101" s="294"/>
      <c r="M1101" s="294"/>
      <c r="N1101" s="294"/>
      <c r="O1101" s="294"/>
      <c r="R1101" s="294"/>
      <c r="T1101" s="294"/>
      <c r="U1101" s="294"/>
      <c r="V1101" s="294"/>
      <c r="W1101" s="294"/>
    </row>
    <row r="1102" spans="5:23" ht="15.75" customHeight="1">
      <c r="E1102" s="294"/>
      <c r="K1102" s="397"/>
      <c r="L1102" s="294"/>
      <c r="M1102" s="294"/>
      <c r="N1102" s="294"/>
      <c r="O1102" s="294"/>
      <c r="R1102" s="294"/>
      <c r="T1102" s="294"/>
      <c r="U1102" s="294"/>
      <c r="V1102" s="294"/>
      <c r="W1102" s="294"/>
    </row>
    <row r="1103" spans="5:23" ht="15.75" customHeight="1">
      <c r="E1103" s="294"/>
      <c r="K1103" s="397"/>
      <c r="L1103" s="294"/>
      <c r="M1103" s="294"/>
      <c r="N1103" s="294"/>
      <c r="O1103" s="294"/>
      <c r="R1103" s="294"/>
      <c r="T1103" s="294"/>
      <c r="U1103" s="294"/>
      <c r="V1103" s="294"/>
      <c r="W1103" s="294"/>
    </row>
    <row r="1104" spans="5:23" ht="15.75" customHeight="1">
      <c r="E1104" s="294"/>
      <c r="K1104" s="397"/>
      <c r="L1104" s="294"/>
      <c r="M1104" s="294"/>
      <c r="N1104" s="294"/>
      <c r="O1104" s="294"/>
      <c r="R1104" s="294"/>
      <c r="T1104" s="294"/>
      <c r="U1104" s="294"/>
      <c r="V1104" s="294"/>
      <c r="W1104" s="294"/>
    </row>
    <row r="1105" spans="5:23" ht="15.75" customHeight="1">
      <c r="E1105" s="294"/>
      <c r="K1105" s="397"/>
      <c r="L1105" s="294"/>
      <c r="M1105" s="294"/>
      <c r="N1105" s="294"/>
      <c r="O1105" s="294"/>
      <c r="R1105" s="294"/>
      <c r="T1105" s="294"/>
      <c r="U1105" s="294"/>
      <c r="V1105" s="294"/>
      <c r="W1105" s="294"/>
    </row>
    <row r="1106" spans="5:23" ht="15.75" customHeight="1">
      <c r="E1106" s="294"/>
      <c r="K1106" s="397"/>
      <c r="L1106" s="294"/>
      <c r="M1106" s="294"/>
      <c r="N1106" s="294"/>
      <c r="O1106" s="294"/>
      <c r="R1106" s="294"/>
      <c r="T1106" s="294"/>
      <c r="U1106" s="294"/>
      <c r="V1106" s="294"/>
      <c r="W1106" s="294"/>
    </row>
    <row r="1107" spans="5:23" ht="15.75" customHeight="1">
      <c r="E1107" s="294"/>
      <c r="K1107" s="397"/>
      <c r="L1107" s="294"/>
      <c r="M1107" s="294"/>
      <c r="N1107" s="294"/>
      <c r="O1107" s="294"/>
      <c r="R1107" s="294"/>
      <c r="T1107" s="294"/>
      <c r="U1107" s="294"/>
      <c r="V1107" s="294"/>
      <c r="W1107" s="294"/>
    </row>
    <row r="1108" spans="5:23" ht="15.75" customHeight="1">
      <c r="E1108" s="294"/>
      <c r="K1108" s="397"/>
      <c r="L1108" s="294"/>
      <c r="M1108" s="294"/>
      <c r="N1108" s="294"/>
      <c r="O1108" s="294"/>
      <c r="R1108" s="294"/>
      <c r="T1108" s="294"/>
      <c r="U1108" s="294"/>
      <c r="V1108" s="294"/>
      <c r="W1108" s="294"/>
    </row>
    <row r="1109" spans="5:23" ht="15.75" customHeight="1">
      <c r="E1109" s="294"/>
      <c r="K1109" s="397"/>
      <c r="L1109" s="294"/>
      <c r="M1109" s="294"/>
      <c r="N1109" s="294"/>
      <c r="O1109" s="294"/>
      <c r="R1109" s="294"/>
      <c r="T1109" s="294"/>
      <c r="U1109" s="294"/>
      <c r="V1109" s="294"/>
      <c r="W1109" s="294"/>
    </row>
    <row r="1110" spans="5:23" ht="15.75" customHeight="1">
      <c r="E1110" s="294"/>
      <c r="K1110" s="397"/>
      <c r="L1110" s="294"/>
      <c r="M1110" s="294"/>
      <c r="N1110" s="294"/>
      <c r="O1110" s="294"/>
      <c r="R1110" s="294"/>
      <c r="T1110" s="294"/>
      <c r="U1110" s="294"/>
      <c r="V1110" s="294"/>
      <c r="W1110" s="294"/>
    </row>
    <row r="1111" spans="5:23" ht="15.75" customHeight="1">
      <c r="E1111" s="294"/>
      <c r="K1111" s="397"/>
      <c r="L1111" s="294"/>
      <c r="M1111" s="294"/>
      <c r="N1111" s="294"/>
      <c r="O1111" s="294"/>
      <c r="R1111" s="294"/>
      <c r="T1111" s="294"/>
      <c r="U1111" s="294"/>
      <c r="V1111" s="294"/>
      <c r="W1111" s="294"/>
    </row>
    <row r="1112" spans="5:23" ht="15.75" customHeight="1">
      <c r="E1112" s="294"/>
      <c r="K1112" s="397"/>
      <c r="L1112" s="294"/>
      <c r="M1112" s="294"/>
      <c r="N1112" s="294"/>
      <c r="O1112" s="294"/>
      <c r="R1112" s="294"/>
      <c r="T1112" s="294"/>
      <c r="U1112" s="294"/>
      <c r="V1112" s="294"/>
      <c r="W1112" s="294"/>
    </row>
    <row r="1113" spans="5:23" ht="15.75" customHeight="1">
      <c r="E1113" s="294"/>
      <c r="K1113" s="397"/>
      <c r="L1113" s="294"/>
      <c r="M1113" s="294"/>
      <c r="N1113" s="294"/>
      <c r="O1113" s="294"/>
      <c r="R1113" s="294"/>
      <c r="T1113" s="294"/>
      <c r="U1113" s="294"/>
      <c r="V1113" s="294"/>
      <c r="W1113" s="294"/>
    </row>
    <row r="1114" spans="5:23" ht="15.75" customHeight="1">
      <c r="E1114" s="294"/>
      <c r="K1114" s="397"/>
      <c r="L1114" s="294"/>
      <c r="M1114" s="294"/>
      <c r="N1114" s="294"/>
      <c r="O1114" s="294"/>
      <c r="R1114" s="294"/>
      <c r="T1114" s="294"/>
      <c r="U1114" s="294"/>
      <c r="V1114" s="294"/>
      <c r="W1114" s="294"/>
    </row>
    <row r="1115" spans="5:23" ht="15.75" customHeight="1">
      <c r="E1115" s="294"/>
      <c r="K1115" s="397"/>
      <c r="L1115" s="294"/>
      <c r="M1115" s="294"/>
      <c r="N1115" s="294"/>
      <c r="O1115" s="294"/>
      <c r="R1115" s="294"/>
      <c r="T1115" s="294"/>
      <c r="U1115" s="294"/>
      <c r="V1115" s="294"/>
      <c r="W1115" s="294"/>
    </row>
    <row r="1116" spans="5:23" ht="15.75" customHeight="1">
      <c r="E1116" s="294"/>
      <c r="K1116" s="397"/>
      <c r="L1116" s="294"/>
      <c r="M1116" s="294"/>
      <c r="N1116" s="294"/>
      <c r="O1116" s="294"/>
      <c r="R1116" s="294"/>
      <c r="T1116" s="294"/>
      <c r="U1116" s="294"/>
      <c r="V1116" s="294"/>
      <c r="W1116" s="294"/>
    </row>
    <row r="1117" spans="5:23" ht="15.75" customHeight="1">
      <c r="E1117" s="294"/>
      <c r="K1117" s="397"/>
      <c r="L1117" s="294"/>
      <c r="M1117" s="294"/>
      <c r="N1117" s="294"/>
      <c r="O1117" s="294"/>
      <c r="R1117" s="294"/>
      <c r="T1117" s="294"/>
      <c r="U1117" s="294"/>
      <c r="V1117" s="294"/>
      <c r="W1117" s="294"/>
    </row>
    <row r="1118" spans="5:23" ht="15.75" customHeight="1">
      <c r="E1118" s="294"/>
      <c r="K1118" s="397"/>
      <c r="L1118" s="294"/>
      <c r="M1118" s="294"/>
      <c r="N1118" s="294"/>
      <c r="O1118" s="294"/>
      <c r="R1118" s="294"/>
      <c r="T1118" s="294"/>
      <c r="U1118" s="294"/>
      <c r="V1118" s="294"/>
      <c r="W1118" s="294"/>
    </row>
    <row r="1119" spans="5:23" ht="15.75" customHeight="1">
      <c r="E1119" s="294"/>
      <c r="K1119" s="397"/>
      <c r="L1119" s="294"/>
      <c r="M1119" s="294"/>
      <c r="N1119" s="294"/>
      <c r="O1119" s="294"/>
      <c r="R1119" s="294"/>
      <c r="T1119" s="294"/>
      <c r="U1119" s="294"/>
      <c r="V1119" s="294"/>
      <c r="W1119" s="294"/>
    </row>
    <row r="1120" spans="5:23" ht="15.75" customHeight="1">
      <c r="E1120" s="294"/>
      <c r="K1120" s="397"/>
      <c r="L1120" s="294"/>
      <c r="M1120" s="294"/>
      <c r="N1120" s="294"/>
      <c r="O1120" s="294"/>
      <c r="R1120" s="294"/>
      <c r="T1120" s="294"/>
      <c r="U1120" s="294"/>
      <c r="V1120" s="294"/>
      <c r="W1120" s="294"/>
    </row>
    <row r="1121" spans="5:23" ht="15.75" customHeight="1">
      <c r="E1121" s="294"/>
      <c r="K1121" s="397"/>
      <c r="L1121" s="294"/>
      <c r="M1121" s="294"/>
      <c r="N1121" s="294"/>
      <c r="O1121" s="294"/>
      <c r="R1121" s="294"/>
      <c r="T1121" s="294"/>
      <c r="U1121" s="294"/>
      <c r="V1121" s="294"/>
      <c r="W1121" s="294"/>
    </row>
    <row r="1122" spans="5:23" ht="15.75" customHeight="1">
      <c r="E1122" s="294"/>
      <c r="K1122" s="397"/>
      <c r="L1122" s="294"/>
      <c r="M1122" s="294"/>
      <c r="N1122" s="294"/>
      <c r="O1122" s="294"/>
      <c r="R1122" s="294"/>
      <c r="T1122" s="294"/>
      <c r="U1122" s="294"/>
      <c r="V1122" s="294"/>
      <c r="W1122" s="294"/>
    </row>
    <row r="1123" spans="5:23" ht="15.75" customHeight="1">
      <c r="E1123" s="294"/>
      <c r="K1123" s="397"/>
      <c r="L1123" s="294"/>
      <c r="M1123" s="294"/>
      <c r="N1123" s="294"/>
      <c r="O1123" s="294"/>
      <c r="R1123" s="294"/>
      <c r="T1123" s="294"/>
      <c r="U1123" s="294"/>
      <c r="V1123" s="294"/>
      <c r="W1123" s="294"/>
    </row>
    <row r="1124" spans="5:23" ht="15.75" customHeight="1">
      <c r="E1124" s="294"/>
      <c r="K1124" s="397"/>
      <c r="L1124" s="294"/>
      <c r="M1124" s="294"/>
      <c r="N1124" s="294"/>
      <c r="O1124" s="294"/>
      <c r="R1124" s="294"/>
      <c r="T1124" s="294"/>
      <c r="U1124" s="294"/>
      <c r="V1124" s="294"/>
      <c r="W1124" s="294"/>
    </row>
    <row r="1125" spans="5:23" ht="15.75" customHeight="1">
      <c r="E1125" s="294"/>
      <c r="K1125" s="397"/>
      <c r="L1125" s="294"/>
      <c r="M1125" s="294"/>
      <c r="N1125" s="294"/>
      <c r="O1125" s="294"/>
      <c r="R1125" s="294"/>
      <c r="T1125" s="294"/>
      <c r="U1125" s="294"/>
      <c r="V1125" s="294"/>
      <c r="W1125" s="294"/>
    </row>
    <row r="1126" spans="5:23" ht="15.75" customHeight="1">
      <c r="E1126" s="294"/>
      <c r="K1126" s="397"/>
      <c r="L1126" s="294"/>
      <c r="M1126" s="294"/>
      <c r="N1126" s="294"/>
      <c r="O1126" s="294"/>
      <c r="R1126" s="294"/>
      <c r="T1126" s="294"/>
      <c r="U1126" s="294"/>
      <c r="V1126" s="294"/>
      <c r="W1126" s="294"/>
    </row>
    <row r="1127" spans="5:23" ht="15.75" customHeight="1">
      <c r="E1127" s="294"/>
      <c r="K1127" s="397"/>
      <c r="L1127" s="294"/>
      <c r="M1127" s="294"/>
      <c r="N1127" s="294"/>
      <c r="O1127" s="294"/>
      <c r="R1127" s="294"/>
      <c r="T1127" s="294"/>
      <c r="U1127" s="294"/>
      <c r="V1127" s="294"/>
      <c r="W1127" s="294"/>
    </row>
    <row r="1128" spans="5:23" ht="15.75" customHeight="1">
      <c r="E1128" s="294"/>
      <c r="K1128" s="397"/>
      <c r="L1128" s="294"/>
      <c r="M1128" s="294"/>
      <c r="N1128" s="294"/>
      <c r="O1128" s="294"/>
      <c r="R1128" s="294"/>
      <c r="T1128" s="294"/>
      <c r="U1128" s="294"/>
      <c r="V1128" s="294"/>
      <c r="W1128" s="294"/>
    </row>
    <row r="1129" spans="5:23" ht="15.75" customHeight="1">
      <c r="E1129" s="294"/>
      <c r="K1129" s="397"/>
      <c r="L1129" s="294"/>
      <c r="M1129" s="294"/>
      <c r="N1129" s="294"/>
      <c r="O1129" s="294"/>
      <c r="R1129" s="294"/>
      <c r="T1129" s="294"/>
      <c r="U1129" s="294"/>
      <c r="V1129" s="294"/>
      <c r="W1129" s="294"/>
    </row>
    <row r="1130" spans="5:23" ht="15.75" customHeight="1">
      <c r="E1130" s="294"/>
      <c r="K1130" s="397"/>
      <c r="L1130" s="294"/>
      <c r="M1130" s="294"/>
      <c r="N1130" s="294"/>
      <c r="O1130" s="294"/>
      <c r="R1130" s="294"/>
      <c r="T1130" s="294"/>
      <c r="U1130" s="294"/>
      <c r="V1130" s="294"/>
      <c r="W1130" s="294"/>
    </row>
    <row r="1131" spans="5:23" ht="15.75" customHeight="1">
      <c r="E1131" s="294"/>
      <c r="K1131" s="397"/>
      <c r="L1131" s="294"/>
      <c r="M1131" s="294"/>
      <c r="N1131" s="294"/>
      <c r="O1131" s="294"/>
      <c r="R1131" s="294"/>
      <c r="T1131" s="294"/>
      <c r="U1131" s="294"/>
      <c r="V1131" s="294"/>
      <c r="W1131" s="294"/>
    </row>
    <row r="1132" spans="5:23" ht="15.75" customHeight="1">
      <c r="E1132" s="294"/>
      <c r="K1132" s="397"/>
      <c r="L1132" s="294"/>
      <c r="M1132" s="294"/>
      <c r="N1132" s="294"/>
      <c r="O1132" s="294"/>
      <c r="R1132" s="294"/>
      <c r="T1132" s="294"/>
      <c r="U1132" s="294"/>
      <c r="V1132" s="294"/>
      <c r="W1132" s="294"/>
    </row>
    <row r="1133" spans="5:23" ht="15.75" customHeight="1">
      <c r="E1133" s="294"/>
      <c r="K1133" s="397"/>
      <c r="L1133" s="294"/>
      <c r="M1133" s="294"/>
      <c r="N1133" s="294"/>
      <c r="O1133" s="294"/>
      <c r="R1133" s="294"/>
      <c r="T1133" s="294"/>
      <c r="U1133" s="294"/>
      <c r="V1133" s="294"/>
      <c r="W1133" s="294"/>
    </row>
    <row r="1134" spans="5:23" ht="15.75" customHeight="1">
      <c r="E1134" s="294"/>
      <c r="K1134" s="397"/>
      <c r="L1134" s="294"/>
      <c r="M1134" s="294"/>
      <c r="N1134" s="294"/>
      <c r="O1134" s="294"/>
      <c r="R1134" s="294"/>
      <c r="T1134" s="294"/>
      <c r="U1134" s="294"/>
      <c r="V1134" s="294"/>
      <c r="W1134" s="294"/>
    </row>
    <row r="1135" spans="5:23" ht="15.75" customHeight="1">
      <c r="E1135" s="294"/>
      <c r="K1135" s="397"/>
      <c r="L1135" s="294"/>
      <c r="M1135" s="294"/>
      <c r="N1135" s="294"/>
      <c r="O1135" s="294"/>
      <c r="R1135" s="294"/>
      <c r="T1135" s="294"/>
      <c r="U1135" s="294"/>
      <c r="V1135" s="294"/>
      <c r="W1135" s="294"/>
    </row>
    <row r="1136" spans="5:23" ht="15.75" customHeight="1">
      <c r="E1136" s="294"/>
      <c r="K1136" s="397"/>
      <c r="L1136" s="294"/>
      <c r="M1136" s="294"/>
      <c r="N1136" s="294"/>
      <c r="O1136" s="294"/>
      <c r="R1136" s="294"/>
      <c r="T1136" s="294"/>
      <c r="U1136" s="294"/>
      <c r="V1136" s="294"/>
      <c r="W1136" s="294"/>
    </row>
    <row r="1137" spans="5:23" ht="15.75" customHeight="1">
      <c r="E1137" s="294"/>
      <c r="K1137" s="397"/>
      <c r="L1137" s="294"/>
      <c r="M1137" s="294"/>
      <c r="N1137" s="294"/>
      <c r="O1137" s="294"/>
      <c r="R1137" s="294"/>
      <c r="T1137" s="294"/>
      <c r="U1137" s="294"/>
      <c r="V1137" s="294"/>
      <c r="W1137" s="294"/>
    </row>
    <row r="1138" spans="5:23" ht="15.75" customHeight="1">
      <c r="E1138" s="294"/>
      <c r="K1138" s="397"/>
      <c r="L1138" s="294"/>
      <c r="M1138" s="294"/>
      <c r="N1138" s="294"/>
      <c r="O1138" s="294"/>
      <c r="R1138" s="294"/>
      <c r="T1138" s="294"/>
      <c r="U1138" s="294"/>
      <c r="V1138" s="294"/>
      <c r="W1138" s="294"/>
    </row>
    <row r="1139" spans="5:23" ht="15.75" customHeight="1">
      <c r="E1139" s="294"/>
      <c r="K1139" s="397"/>
      <c r="L1139" s="294"/>
      <c r="M1139" s="294"/>
      <c r="N1139" s="294"/>
      <c r="O1139" s="294"/>
      <c r="R1139" s="294"/>
      <c r="T1139" s="294"/>
      <c r="U1139" s="294"/>
      <c r="V1139" s="294"/>
      <c r="W1139" s="294"/>
    </row>
    <row r="1140" spans="5:23" ht="15.75" customHeight="1">
      <c r="E1140" s="294"/>
      <c r="K1140" s="397"/>
      <c r="L1140" s="294"/>
      <c r="M1140" s="294"/>
      <c r="N1140" s="294"/>
      <c r="O1140" s="294"/>
      <c r="R1140" s="294"/>
      <c r="T1140" s="294"/>
      <c r="U1140" s="294"/>
      <c r="V1140" s="294"/>
      <c r="W1140" s="294"/>
    </row>
    <row r="1141" spans="5:23" ht="15.75" customHeight="1">
      <c r="E1141" s="294"/>
      <c r="K1141" s="397"/>
      <c r="L1141" s="294"/>
      <c r="M1141" s="294"/>
      <c r="N1141" s="294"/>
      <c r="O1141" s="294"/>
      <c r="R1141" s="294"/>
      <c r="T1141" s="294"/>
      <c r="U1141" s="294"/>
      <c r="V1141" s="294"/>
      <c r="W1141" s="294"/>
    </row>
    <row r="1142" spans="5:23" ht="15.75" customHeight="1">
      <c r="E1142" s="294"/>
      <c r="K1142" s="397"/>
      <c r="L1142" s="294"/>
      <c r="M1142" s="294"/>
      <c r="N1142" s="294"/>
      <c r="O1142" s="294"/>
      <c r="R1142" s="294"/>
      <c r="T1142" s="294"/>
      <c r="U1142" s="294"/>
      <c r="V1142" s="294"/>
      <c r="W1142" s="294"/>
    </row>
    <row r="1143" spans="5:23" ht="15.75" customHeight="1">
      <c r="E1143" s="294"/>
      <c r="K1143" s="397"/>
      <c r="L1143" s="294"/>
      <c r="M1143" s="294"/>
      <c r="N1143" s="294"/>
      <c r="O1143" s="294"/>
      <c r="R1143" s="294"/>
      <c r="T1143" s="294"/>
      <c r="U1143" s="294"/>
      <c r="V1143" s="294"/>
      <c r="W1143" s="294"/>
    </row>
    <row r="1144" spans="5:23" ht="15.75" customHeight="1">
      <c r="E1144" s="294"/>
      <c r="K1144" s="397"/>
      <c r="L1144" s="294"/>
      <c r="M1144" s="294"/>
      <c r="N1144" s="294"/>
      <c r="O1144" s="294"/>
      <c r="R1144" s="294"/>
      <c r="T1144" s="294"/>
      <c r="U1144" s="294"/>
      <c r="V1144" s="294"/>
      <c r="W1144" s="294"/>
    </row>
    <row r="1145" spans="5:23" ht="15.75" customHeight="1">
      <c r="E1145" s="294"/>
      <c r="K1145" s="397"/>
      <c r="L1145" s="294"/>
      <c r="M1145" s="294"/>
      <c r="N1145" s="294"/>
      <c r="O1145" s="294"/>
      <c r="R1145" s="294"/>
      <c r="T1145" s="294"/>
      <c r="U1145" s="294"/>
      <c r="V1145" s="294"/>
      <c r="W1145" s="294"/>
    </row>
    <row r="1146" spans="5:23" ht="15.75" customHeight="1">
      <c r="E1146" s="294"/>
      <c r="K1146" s="397"/>
      <c r="L1146" s="294"/>
      <c r="M1146" s="294"/>
      <c r="N1146" s="294"/>
      <c r="O1146" s="294"/>
      <c r="R1146" s="294"/>
      <c r="T1146" s="294"/>
      <c r="U1146" s="294"/>
      <c r="V1146" s="294"/>
      <c r="W1146" s="294"/>
    </row>
    <row r="1147" spans="5:23" ht="15.75" customHeight="1">
      <c r="E1147" s="294"/>
      <c r="K1147" s="397"/>
      <c r="L1147" s="294"/>
      <c r="M1147" s="294"/>
      <c r="N1147" s="294"/>
      <c r="O1147" s="294"/>
      <c r="R1147" s="294"/>
      <c r="T1147" s="294"/>
      <c r="U1147" s="294"/>
      <c r="V1147" s="294"/>
      <c r="W1147" s="294"/>
    </row>
    <row r="1148" spans="5:23" ht="15.75" customHeight="1">
      <c r="E1148" s="294"/>
      <c r="K1148" s="397"/>
      <c r="L1148" s="294"/>
      <c r="M1148" s="294"/>
      <c r="N1148" s="294"/>
      <c r="O1148" s="294"/>
      <c r="R1148" s="294"/>
      <c r="T1148" s="294"/>
      <c r="U1148" s="294"/>
      <c r="V1148" s="294"/>
      <c r="W1148" s="294"/>
    </row>
    <row r="1149" spans="5:23" ht="15.75" customHeight="1">
      <c r="E1149" s="294"/>
      <c r="K1149" s="397"/>
      <c r="L1149" s="294"/>
      <c r="M1149" s="294"/>
      <c r="N1149" s="294"/>
      <c r="O1149" s="294"/>
      <c r="R1149" s="294"/>
      <c r="T1149" s="294"/>
      <c r="U1149" s="294"/>
      <c r="V1149" s="294"/>
      <c r="W1149" s="294"/>
    </row>
    <row r="1150" spans="5:23" ht="15.75" customHeight="1">
      <c r="E1150" s="294"/>
      <c r="K1150" s="397"/>
      <c r="L1150" s="294"/>
      <c r="M1150" s="294"/>
      <c r="N1150" s="294"/>
      <c r="O1150" s="294"/>
      <c r="R1150" s="294"/>
      <c r="T1150" s="294"/>
      <c r="U1150" s="294"/>
      <c r="V1150" s="294"/>
      <c r="W1150" s="294"/>
    </row>
    <row r="1151" spans="5:23" ht="15.75" customHeight="1">
      <c r="E1151" s="294"/>
      <c r="K1151" s="397"/>
      <c r="L1151" s="294"/>
      <c r="M1151" s="294"/>
      <c r="N1151" s="294"/>
      <c r="O1151" s="294"/>
      <c r="R1151" s="294"/>
      <c r="T1151" s="294"/>
      <c r="U1151" s="294"/>
      <c r="V1151" s="294"/>
      <c r="W1151" s="294"/>
    </row>
    <row r="1152" spans="5:23" ht="15.75" customHeight="1">
      <c r="E1152" s="294"/>
      <c r="K1152" s="397"/>
      <c r="L1152" s="294"/>
      <c r="M1152" s="294"/>
      <c r="N1152" s="294"/>
      <c r="O1152" s="294"/>
      <c r="R1152" s="294"/>
      <c r="T1152" s="294"/>
      <c r="U1152" s="294"/>
      <c r="V1152" s="294"/>
      <c r="W1152" s="294"/>
    </row>
    <row r="1153" spans="5:23" ht="15.75" customHeight="1">
      <c r="E1153" s="294"/>
      <c r="K1153" s="397"/>
      <c r="L1153" s="294"/>
      <c r="M1153" s="294"/>
      <c r="N1153" s="294"/>
      <c r="O1153" s="294"/>
      <c r="R1153" s="294"/>
      <c r="T1153" s="294"/>
      <c r="U1153" s="294"/>
      <c r="V1153" s="294"/>
      <c r="W1153" s="294"/>
    </row>
    <row r="1154" spans="5:23" ht="15.75" customHeight="1">
      <c r="E1154" s="294"/>
      <c r="K1154" s="397"/>
      <c r="L1154" s="294"/>
      <c r="M1154" s="294"/>
      <c r="N1154" s="294"/>
      <c r="O1154" s="294"/>
      <c r="R1154" s="294"/>
      <c r="T1154" s="294"/>
      <c r="U1154" s="294"/>
      <c r="V1154" s="294"/>
      <c r="W1154" s="294"/>
    </row>
    <row r="1155" spans="5:23" ht="15.75" customHeight="1">
      <c r="E1155" s="294"/>
      <c r="K1155" s="397"/>
      <c r="L1155" s="294"/>
      <c r="M1155" s="294"/>
      <c r="N1155" s="294"/>
      <c r="O1155" s="294"/>
      <c r="R1155" s="294"/>
      <c r="T1155" s="294"/>
      <c r="U1155" s="294"/>
      <c r="V1155" s="294"/>
      <c r="W1155" s="294"/>
    </row>
    <row r="1156" spans="5:23" ht="15.75" customHeight="1">
      <c r="E1156" s="294"/>
      <c r="K1156" s="397"/>
      <c r="L1156" s="294"/>
      <c r="M1156" s="294"/>
      <c r="N1156" s="294"/>
      <c r="O1156" s="294"/>
      <c r="R1156" s="294"/>
      <c r="T1156" s="294"/>
      <c r="U1156" s="294"/>
      <c r="V1156" s="294"/>
      <c r="W1156" s="294"/>
    </row>
    <row r="1157" spans="5:23" ht="15.75" customHeight="1">
      <c r="E1157" s="294"/>
      <c r="K1157" s="397"/>
      <c r="L1157" s="294"/>
      <c r="M1157" s="294"/>
      <c r="N1157" s="294"/>
      <c r="O1157" s="294"/>
      <c r="R1157" s="294"/>
      <c r="T1157" s="294"/>
      <c r="U1157" s="294"/>
      <c r="V1157" s="294"/>
      <c r="W1157" s="294"/>
    </row>
    <row r="1158" spans="5:23" ht="15.75" customHeight="1">
      <c r="E1158" s="294"/>
      <c r="K1158" s="397"/>
      <c r="L1158" s="294"/>
      <c r="M1158" s="294"/>
      <c r="N1158" s="294"/>
      <c r="O1158" s="294"/>
      <c r="R1158" s="294"/>
      <c r="T1158" s="294"/>
      <c r="U1158" s="294"/>
      <c r="V1158" s="294"/>
      <c r="W1158" s="294"/>
    </row>
    <row r="1159" spans="5:23" ht="15.75" customHeight="1">
      <c r="E1159" s="294"/>
      <c r="K1159" s="397"/>
      <c r="L1159" s="294"/>
      <c r="M1159" s="294"/>
      <c r="N1159" s="294"/>
      <c r="O1159" s="294"/>
      <c r="R1159" s="294"/>
      <c r="T1159" s="294"/>
      <c r="U1159" s="294"/>
      <c r="V1159" s="294"/>
      <c r="W1159" s="294"/>
    </row>
    <row r="1160" spans="5:23" ht="15.75" customHeight="1">
      <c r="E1160" s="294"/>
      <c r="K1160" s="397"/>
      <c r="L1160" s="294"/>
      <c r="M1160" s="294"/>
      <c r="N1160" s="294"/>
      <c r="O1160" s="294"/>
      <c r="R1160" s="294"/>
      <c r="T1160" s="294"/>
      <c r="U1160" s="294"/>
      <c r="V1160" s="294"/>
      <c r="W1160" s="294"/>
    </row>
    <row r="1161" spans="5:23" ht="15.75" customHeight="1">
      <c r="E1161" s="294"/>
      <c r="K1161" s="397"/>
      <c r="L1161" s="294"/>
      <c r="M1161" s="294"/>
      <c r="N1161" s="294"/>
      <c r="O1161" s="294"/>
      <c r="R1161" s="294"/>
      <c r="T1161" s="294"/>
      <c r="U1161" s="294"/>
      <c r="V1161" s="294"/>
      <c r="W1161" s="294"/>
    </row>
    <row r="1162" spans="5:23" ht="15.75" customHeight="1">
      <c r="E1162" s="294"/>
      <c r="K1162" s="397"/>
      <c r="L1162" s="294"/>
      <c r="M1162" s="294"/>
      <c r="N1162" s="294"/>
      <c r="O1162" s="294"/>
      <c r="R1162" s="294"/>
      <c r="T1162" s="294"/>
      <c r="U1162" s="294"/>
      <c r="V1162" s="294"/>
      <c r="W1162" s="294"/>
    </row>
    <row r="1163" spans="5:23" ht="15.75" customHeight="1">
      <c r="E1163" s="294"/>
      <c r="K1163" s="397"/>
      <c r="L1163" s="294"/>
      <c r="M1163" s="294"/>
      <c r="N1163" s="294"/>
      <c r="O1163" s="294"/>
      <c r="R1163" s="294"/>
      <c r="T1163" s="294"/>
      <c r="U1163" s="294"/>
      <c r="V1163" s="294"/>
      <c r="W1163" s="294"/>
    </row>
    <row r="1164" spans="5:23" ht="15.75" customHeight="1">
      <c r="E1164" s="294"/>
      <c r="K1164" s="397"/>
      <c r="L1164" s="294"/>
      <c r="M1164" s="294"/>
      <c r="N1164" s="294"/>
      <c r="O1164" s="294"/>
      <c r="R1164" s="294"/>
      <c r="T1164" s="294"/>
      <c r="U1164" s="294"/>
      <c r="V1164" s="294"/>
      <c r="W1164" s="294"/>
    </row>
    <row r="1165" spans="5:23" ht="15.75" customHeight="1">
      <c r="E1165" s="294"/>
      <c r="K1165" s="397"/>
      <c r="L1165" s="294"/>
      <c r="M1165" s="294"/>
      <c r="N1165" s="294"/>
      <c r="O1165" s="294"/>
      <c r="R1165" s="294"/>
      <c r="T1165" s="294"/>
      <c r="U1165" s="294"/>
      <c r="V1165" s="294"/>
      <c r="W1165" s="294"/>
    </row>
    <row r="1166" spans="5:23" ht="15.75" customHeight="1">
      <c r="E1166" s="294"/>
      <c r="K1166" s="397"/>
      <c r="L1166" s="294"/>
      <c r="M1166" s="294"/>
      <c r="N1166" s="294"/>
      <c r="O1166" s="294"/>
      <c r="R1166" s="294"/>
      <c r="T1166" s="294"/>
      <c r="U1166" s="294"/>
      <c r="V1166" s="294"/>
      <c r="W1166" s="294"/>
    </row>
    <row r="1167" spans="5:23" ht="15.75" customHeight="1">
      <c r="E1167" s="294"/>
      <c r="K1167" s="397"/>
      <c r="L1167" s="294"/>
      <c r="M1167" s="294"/>
      <c r="N1167" s="294"/>
      <c r="O1167" s="294"/>
      <c r="R1167" s="294"/>
      <c r="T1167" s="294"/>
      <c r="U1167" s="294"/>
      <c r="V1167" s="294"/>
      <c r="W1167" s="294"/>
    </row>
    <row r="1168" spans="5:23" ht="15.75" customHeight="1">
      <c r="E1168" s="294"/>
      <c r="K1168" s="397"/>
      <c r="L1168" s="294"/>
      <c r="M1168" s="294"/>
      <c r="N1168" s="294"/>
      <c r="O1168" s="294"/>
      <c r="R1168" s="294"/>
      <c r="T1168" s="294"/>
      <c r="U1168" s="294"/>
      <c r="V1168" s="294"/>
      <c r="W1168" s="294"/>
    </row>
    <row r="1169" spans="5:23" ht="15.75" customHeight="1">
      <c r="E1169" s="294"/>
      <c r="K1169" s="397"/>
      <c r="L1169" s="294"/>
      <c r="M1169" s="294"/>
      <c r="N1169" s="294"/>
      <c r="O1169" s="294"/>
      <c r="R1169" s="294"/>
      <c r="T1169" s="294"/>
      <c r="U1169" s="294"/>
      <c r="V1169" s="294"/>
      <c r="W1169" s="294"/>
    </row>
    <row r="1170" spans="5:23" ht="15.75" customHeight="1">
      <c r="E1170" s="294"/>
      <c r="K1170" s="397"/>
      <c r="L1170" s="294"/>
      <c r="M1170" s="294"/>
      <c r="N1170" s="294"/>
      <c r="O1170" s="294"/>
      <c r="R1170" s="294"/>
      <c r="T1170" s="294"/>
      <c r="U1170" s="294"/>
      <c r="V1170" s="294"/>
      <c r="W1170" s="294"/>
    </row>
    <row r="1171" spans="5:23" ht="15.75" customHeight="1">
      <c r="E1171" s="294"/>
      <c r="K1171" s="397"/>
      <c r="L1171" s="294"/>
      <c r="M1171" s="294"/>
      <c r="N1171" s="294"/>
      <c r="O1171" s="294"/>
      <c r="R1171" s="294"/>
      <c r="T1171" s="294"/>
      <c r="U1171" s="294"/>
      <c r="V1171" s="294"/>
      <c r="W1171" s="294"/>
    </row>
    <row r="1172" spans="5:23" ht="15.75" customHeight="1">
      <c r="E1172" s="294"/>
      <c r="K1172" s="397"/>
      <c r="L1172" s="294"/>
      <c r="M1172" s="294"/>
      <c r="N1172" s="294"/>
      <c r="O1172" s="294"/>
      <c r="R1172" s="294"/>
      <c r="T1172" s="294"/>
      <c r="U1172" s="294"/>
      <c r="V1172" s="294"/>
      <c r="W1172" s="294"/>
    </row>
    <row r="1173" spans="5:23" ht="15.75" customHeight="1">
      <c r="E1173" s="294"/>
      <c r="K1173" s="397"/>
      <c r="L1173" s="294"/>
      <c r="M1173" s="294"/>
      <c r="N1173" s="294"/>
      <c r="O1173" s="294"/>
      <c r="R1173" s="294"/>
      <c r="T1173" s="294"/>
      <c r="U1173" s="294"/>
      <c r="V1173" s="294"/>
      <c r="W1173" s="294"/>
    </row>
    <row r="1174" spans="5:23" ht="15.75" customHeight="1">
      <c r="E1174" s="294"/>
      <c r="K1174" s="397"/>
      <c r="L1174" s="294"/>
      <c r="M1174" s="294"/>
      <c r="N1174" s="294"/>
      <c r="O1174" s="294"/>
      <c r="R1174" s="294"/>
      <c r="T1174" s="294"/>
      <c r="U1174" s="294"/>
      <c r="V1174" s="294"/>
      <c r="W1174" s="294"/>
    </row>
    <row r="1175" spans="5:23" ht="15.75" customHeight="1">
      <c r="E1175" s="294"/>
      <c r="K1175" s="397"/>
      <c r="L1175" s="294"/>
      <c r="M1175" s="294"/>
      <c r="N1175" s="294"/>
      <c r="O1175" s="294"/>
      <c r="R1175" s="294"/>
      <c r="T1175" s="294"/>
      <c r="U1175" s="294"/>
      <c r="V1175" s="294"/>
      <c r="W1175" s="294"/>
    </row>
    <row r="1176" spans="5:23" ht="15.75" customHeight="1">
      <c r="E1176" s="294"/>
      <c r="K1176" s="397"/>
      <c r="L1176" s="294"/>
      <c r="M1176" s="294"/>
      <c r="N1176" s="294"/>
      <c r="O1176" s="294"/>
      <c r="R1176" s="294"/>
      <c r="T1176" s="294"/>
      <c r="U1176" s="294"/>
      <c r="V1176" s="294"/>
      <c r="W1176" s="294"/>
    </row>
    <row r="1177" spans="5:23" ht="15.75" customHeight="1">
      <c r="E1177" s="294"/>
      <c r="K1177" s="397"/>
      <c r="L1177" s="294"/>
      <c r="M1177" s="294"/>
      <c r="N1177" s="294"/>
      <c r="O1177" s="294"/>
      <c r="R1177" s="294"/>
      <c r="T1177" s="294"/>
      <c r="U1177" s="294"/>
      <c r="V1177" s="294"/>
      <c r="W1177" s="294"/>
    </row>
    <row r="1178" spans="5:23" ht="15.75" customHeight="1">
      <c r="E1178" s="294"/>
      <c r="K1178" s="397"/>
      <c r="L1178" s="294"/>
      <c r="M1178" s="294"/>
      <c r="N1178" s="294"/>
      <c r="O1178" s="294"/>
      <c r="R1178" s="294"/>
      <c r="T1178" s="294"/>
      <c r="U1178" s="294"/>
      <c r="V1178" s="294"/>
      <c r="W1178" s="294"/>
    </row>
    <row r="1179" spans="5:23" ht="15.75" customHeight="1">
      <c r="E1179" s="294"/>
      <c r="K1179" s="397"/>
      <c r="L1179" s="294"/>
      <c r="M1179" s="294"/>
      <c r="N1179" s="294"/>
      <c r="O1179" s="294"/>
      <c r="R1179" s="294"/>
      <c r="T1179" s="294"/>
      <c r="U1179" s="294"/>
      <c r="V1179" s="294"/>
      <c r="W1179" s="294"/>
    </row>
    <row r="1180" spans="5:23" ht="15.75" customHeight="1">
      <c r="E1180" s="294"/>
      <c r="K1180" s="397"/>
      <c r="L1180" s="294"/>
      <c r="M1180" s="294"/>
      <c r="N1180" s="294"/>
      <c r="O1180" s="294"/>
      <c r="R1180" s="294"/>
      <c r="T1180" s="294"/>
      <c r="U1180" s="294"/>
      <c r="V1180" s="294"/>
      <c r="W1180" s="294"/>
    </row>
    <row r="1181" spans="5:23" ht="15.75" customHeight="1">
      <c r="E1181" s="294"/>
      <c r="K1181" s="397"/>
      <c r="L1181" s="294"/>
      <c r="M1181" s="294"/>
      <c r="N1181" s="294"/>
      <c r="O1181" s="294"/>
      <c r="R1181" s="294"/>
      <c r="T1181" s="294"/>
      <c r="U1181" s="294"/>
      <c r="V1181" s="294"/>
      <c r="W1181" s="294"/>
    </row>
    <row r="1182" spans="5:23" ht="15.75" customHeight="1">
      <c r="E1182" s="294"/>
      <c r="K1182" s="397"/>
      <c r="L1182" s="294"/>
      <c r="M1182" s="294"/>
      <c r="N1182" s="294"/>
      <c r="O1182" s="294"/>
      <c r="R1182" s="294"/>
      <c r="T1182" s="294"/>
      <c r="U1182" s="294"/>
      <c r="V1182" s="294"/>
      <c r="W1182" s="294"/>
    </row>
    <row r="1183" spans="5:23" ht="15.75" customHeight="1">
      <c r="E1183" s="294"/>
      <c r="K1183" s="397"/>
      <c r="L1183" s="294"/>
      <c r="M1183" s="294"/>
      <c r="N1183" s="294"/>
      <c r="O1183" s="294"/>
      <c r="R1183" s="294"/>
      <c r="T1183" s="294"/>
      <c r="U1183" s="294"/>
      <c r="V1183" s="294"/>
      <c r="W1183" s="294"/>
    </row>
    <row r="1184" spans="5:23" ht="15.75" customHeight="1">
      <c r="E1184" s="294"/>
      <c r="K1184" s="397"/>
      <c r="L1184" s="294"/>
      <c r="M1184" s="294"/>
      <c r="N1184" s="294"/>
      <c r="O1184" s="294"/>
      <c r="R1184" s="294"/>
      <c r="T1184" s="294"/>
      <c r="U1184" s="294"/>
      <c r="V1184" s="294"/>
      <c r="W1184" s="294"/>
    </row>
    <row r="1185" spans="5:23" ht="15.75" customHeight="1">
      <c r="E1185" s="294"/>
      <c r="K1185" s="397"/>
      <c r="L1185" s="294"/>
      <c r="M1185" s="294"/>
      <c r="N1185" s="294"/>
      <c r="O1185" s="294"/>
      <c r="R1185" s="294"/>
      <c r="T1185" s="294"/>
      <c r="U1185" s="294"/>
      <c r="V1185" s="294"/>
      <c r="W1185" s="294"/>
    </row>
    <row r="1186" spans="5:23" ht="15.75" customHeight="1">
      <c r="E1186" s="294"/>
      <c r="K1186" s="397"/>
      <c r="L1186" s="294"/>
      <c r="M1186" s="294"/>
      <c r="N1186" s="294"/>
      <c r="O1186" s="294"/>
      <c r="R1186" s="294"/>
      <c r="T1186" s="294"/>
      <c r="U1186" s="294"/>
      <c r="V1186" s="294"/>
      <c r="W1186" s="294"/>
    </row>
    <row r="1187" spans="5:23" ht="15.75" customHeight="1">
      <c r="E1187" s="294"/>
      <c r="K1187" s="397"/>
      <c r="L1187" s="294"/>
      <c r="M1187" s="294"/>
      <c r="N1187" s="294"/>
      <c r="O1187" s="294"/>
      <c r="R1187" s="294"/>
      <c r="T1187" s="294"/>
      <c r="U1187" s="294"/>
      <c r="V1187" s="294"/>
      <c r="W1187" s="294"/>
    </row>
    <row r="1188" spans="5:23" ht="15.75" customHeight="1">
      <c r="E1188" s="294"/>
      <c r="K1188" s="397"/>
      <c r="L1188" s="294"/>
      <c r="M1188" s="294"/>
      <c r="N1188" s="294"/>
      <c r="O1188" s="294"/>
      <c r="R1188" s="294"/>
      <c r="T1188" s="294"/>
      <c r="U1188" s="294"/>
      <c r="V1188" s="294"/>
      <c r="W1188" s="294"/>
    </row>
    <row r="1189" spans="5:23" ht="15.75" customHeight="1">
      <c r="E1189" s="294"/>
      <c r="K1189" s="397"/>
      <c r="L1189" s="294"/>
      <c r="M1189" s="294"/>
      <c r="N1189" s="294"/>
      <c r="O1189" s="294"/>
      <c r="R1189" s="294"/>
      <c r="T1189" s="294"/>
      <c r="U1189" s="294"/>
      <c r="V1189" s="294"/>
      <c r="W1189" s="294"/>
    </row>
    <row r="1190" spans="5:23" ht="15.75" customHeight="1">
      <c r="E1190" s="294"/>
      <c r="K1190" s="397"/>
      <c r="L1190" s="294"/>
      <c r="M1190" s="294"/>
      <c r="N1190" s="294"/>
      <c r="O1190" s="294"/>
      <c r="R1190" s="294"/>
      <c r="T1190" s="294"/>
      <c r="U1190" s="294"/>
      <c r="V1190" s="294"/>
      <c r="W1190" s="294"/>
    </row>
    <row r="1191" spans="5:23" ht="15.75" customHeight="1">
      <c r="E1191" s="294"/>
      <c r="K1191" s="397"/>
      <c r="L1191" s="294"/>
      <c r="M1191" s="294"/>
      <c r="N1191" s="294"/>
      <c r="O1191" s="294"/>
      <c r="R1191" s="294"/>
      <c r="T1191" s="294"/>
      <c r="U1191" s="294"/>
      <c r="V1191" s="294"/>
      <c r="W1191" s="294"/>
    </row>
    <row r="1192" spans="5:23" ht="15.75" customHeight="1">
      <c r="E1192" s="294"/>
      <c r="K1192" s="397"/>
      <c r="L1192" s="294"/>
      <c r="M1192" s="294"/>
      <c r="N1192" s="294"/>
      <c r="O1192" s="294"/>
      <c r="R1192" s="294"/>
      <c r="T1192" s="294"/>
      <c r="U1192" s="294"/>
      <c r="V1192" s="294"/>
      <c r="W1192" s="294"/>
    </row>
    <row r="1193" spans="5:23" ht="15.75" customHeight="1">
      <c r="E1193" s="294"/>
      <c r="K1193" s="397"/>
      <c r="L1193" s="294"/>
      <c r="M1193" s="294"/>
      <c r="N1193" s="294"/>
      <c r="O1193" s="294"/>
      <c r="R1193" s="294"/>
      <c r="T1193" s="294"/>
      <c r="U1193" s="294"/>
      <c r="V1193" s="294"/>
      <c r="W1193" s="294"/>
    </row>
    <row r="1194" spans="5:23" ht="15.75" customHeight="1">
      <c r="E1194" s="294"/>
      <c r="K1194" s="397"/>
      <c r="L1194" s="294"/>
      <c r="M1194" s="294"/>
      <c r="N1194" s="294"/>
      <c r="O1194" s="294"/>
      <c r="R1194" s="294"/>
      <c r="T1194" s="294"/>
      <c r="U1194" s="294"/>
      <c r="V1194" s="294"/>
      <c r="W1194" s="294"/>
    </row>
    <row r="1195" spans="5:23" ht="15.75" customHeight="1">
      <c r="E1195" s="294"/>
      <c r="K1195" s="397"/>
      <c r="L1195" s="294"/>
      <c r="M1195" s="294"/>
      <c r="N1195" s="294"/>
      <c r="O1195" s="294"/>
      <c r="R1195" s="294"/>
      <c r="T1195" s="294"/>
      <c r="U1195" s="294"/>
      <c r="V1195" s="294"/>
      <c r="W1195" s="294"/>
    </row>
    <row r="1196" spans="5:23" ht="15.75" customHeight="1">
      <c r="E1196" s="294"/>
      <c r="K1196" s="397"/>
      <c r="L1196" s="294"/>
      <c r="M1196" s="294"/>
      <c r="N1196" s="294"/>
      <c r="O1196" s="294"/>
      <c r="R1196" s="294"/>
      <c r="T1196" s="294"/>
      <c r="U1196" s="294"/>
      <c r="V1196" s="294"/>
      <c r="W1196" s="294"/>
    </row>
    <row r="1197" spans="5:23" ht="15.75" customHeight="1">
      <c r="E1197" s="294"/>
      <c r="K1197" s="397"/>
      <c r="L1197" s="294"/>
      <c r="M1197" s="294"/>
      <c r="N1197" s="294"/>
      <c r="O1197" s="294"/>
      <c r="R1197" s="294"/>
      <c r="T1197" s="294"/>
      <c r="U1197" s="294"/>
      <c r="V1197" s="294"/>
      <c r="W1197" s="294"/>
    </row>
    <row r="1198" spans="5:23" ht="15.75" customHeight="1">
      <c r="E1198" s="294"/>
      <c r="K1198" s="397"/>
      <c r="L1198" s="294"/>
      <c r="M1198" s="294"/>
      <c r="N1198" s="294"/>
      <c r="O1198" s="294"/>
      <c r="R1198" s="294"/>
      <c r="T1198" s="294"/>
      <c r="U1198" s="294"/>
      <c r="V1198" s="294"/>
      <c r="W1198" s="294"/>
    </row>
    <row r="1199" spans="5:23" ht="15.75" customHeight="1">
      <c r="E1199" s="294"/>
      <c r="K1199" s="397"/>
      <c r="L1199" s="294"/>
      <c r="M1199" s="294"/>
      <c r="N1199" s="294"/>
      <c r="O1199" s="294"/>
      <c r="R1199" s="294"/>
      <c r="T1199" s="294"/>
      <c r="U1199" s="294"/>
      <c r="V1199" s="294"/>
      <c r="W1199" s="294"/>
    </row>
    <row r="1200" spans="5:23" ht="15.75" customHeight="1">
      <c r="E1200" s="294"/>
      <c r="K1200" s="397"/>
      <c r="L1200" s="294"/>
      <c r="M1200" s="294"/>
      <c r="N1200" s="294"/>
      <c r="O1200" s="294"/>
      <c r="R1200" s="294"/>
      <c r="T1200" s="294"/>
      <c r="U1200" s="294"/>
      <c r="V1200" s="294"/>
      <c r="W1200" s="294"/>
    </row>
    <row r="1201" spans="5:23" ht="15.75" customHeight="1">
      <c r="E1201" s="294"/>
      <c r="K1201" s="397"/>
      <c r="L1201" s="294"/>
      <c r="M1201" s="294"/>
      <c r="N1201" s="294"/>
      <c r="O1201" s="294"/>
      <c r="R1201" s="294"/>
      <c r="T1201" s="294"/>
      <c r="U1201" s="294"/>
      <c r="V1201" s="294"/>
      <c r="W1201" s="294"/>
    </row>
    <row r="1202" spans="5:23" ht="15.75" customHeight="1">
      <c r="E1202" s="294"/>
      <c r="K1202" s="397"/>
      <c r="L1202" s="294"/>
      <c r="M1202" s="294"/>
      <c r="N1202" s="294"/>
      <c r="O1202" s="294"/>
      <c r="R1202" s="294"/>
      <c r="T1202" s="294"/>
      <c r="U1202" s="294"/>
      <c r="V1202" s="294"/>
      <c r="W1202" s="294"/>
    </row>
    <row r="1203" spans="5:23" ht="15.75" customHeight="1">
      <c r="E1203" s="294"/>
      <c r="K1203" s="397"/>
      <c r="L1203" s="294"/>
      <c r="M1203" s="294"/>
      <c r="N1203" s="294"/>
      <c r="O1203" s="294"/>
      <c r="R1203" s="294"/>
      <c r="T1203" s="294"/>
      <c r="U1203" s="294"/>
      <c r="V1203" s="294"/>
      <c r="W1203" s="294"/>
    </row>
    <row r="1204" spans="5:23" ht="15.75" customHeight="1">
      <c r="E1204" s="294"/>
      <c r="K1204" s="397"/>
      <c r="L1204" s="294"/>
      <c r="M1204" s="294"/>
      <c r="N1204" s="294"/>
      <c r="O1204" s="294"/>
      <c r="R1204" s="294"/>
      <c r="T1204" s="294"/>
      <c r="U1204" s="294"/>
      <c r="V1204" s="294"/>
      <c r="W1204" s="294"/>
    </row>
    <row r="1205" spans="5:23" ht="15.75" customHeight="1">
      <c r="E1205" s="294"/>
      <c r="K1205" s="397"/>
      <c r="L1205" s="294"/>
      <c r="M1205" s="294"/>
      <c r="N1205" s="294"/>
      <c r="O1205" s="294"/>
      <c r="R1205" s="294"/>
      <c r="T1205" s="294"/>
      <c r="U1205" s="294"/>
      <c r="V1205" s="294"/>
      <c r="W1205" s="294"/>
    </row>
    <row r="1206" spans="5:23" ht="15.75" customHeight="1">
      <c r="E1206" s="294"/>
      <c r="K1206" s="397"/>
      <c r="L1206" s="294"/>
      <c r="M1206" s="294"/>
      <c r="N1206" s="294"/>
      <c r="O1206" s="294"/>
      <c r="R1206" s="294"/>
      <c r="T1206" s="294"/>
      <c r="U1206" s="294"/>
      <c r="V1206" s="294"/>
      <c r="W1206" s="294"/>
    </row>
    <row r="1207" spans="5:23" ht="15.75" customHeight="1">
      <c r="E1207" s="294"/>
      <c r="K1207" s="397"/>
      <c r="L1207" s="294"/>
      <c r="M1207" s="294"/>
      <c r="N1207" s="294"/>
      <c r="O1207" s="294"/>
      <c r="R1207" s="294"/>
      <c r="T1207" s="294"/>
      <c r="U1207" s="294"/>
      <c r="V1207" s="294"/>
      <c r="W1207" s="294"/>
    </row>
    <row r="1208" spans="5:23" ht="15.75" customHeight="1">
      <c r="E1208" s="294"/>
      <c r="K1208" s="397"/>
      <c r="L1208" s="294"/>
      <c r="M1208" s="294"/>
      <c r="N1208" s="294"/>
      <c r="O1208" s="294"/>
      <c r="R1208" s="294"/>
      <c r="T1208" s="294"/>
      <c r="U1208" s="294"/>
      <c r="V1208" s="294"/>
      <c r="W1208" s="294"/>
    </row>
    <row r="1209" spans="5:23" ht="15.75" customHeight="1">
      <c r="E1209" s="294"/>
      <c r="K1209" s="397"/>
      <c r="L1209" s="294"/>
      <c r="M1209" s="294"/>
      <c r="N1209" s="294"/>
      <c r="O1209" s="294"/>
      <c r="R1209" s="294"/>
      <c r="T1209" s="294"/>
      <c r="U1209" s="294"/>
      <c r="V1209" s="294"/>
      <c r="W1209" s="294"/>
    </row>
  </sheetData>
  <mergeCells count="1157">
    <mergeCell ref="T163:T165"/>
    <mergeCell ref="W163:W165"/>
    <mergeCell ref="H163:H165"/>
    <mergeCell ref="I163:I165"/>
    <mergeCell ref="J163:J165"/>
    <mergeCell ref="K163:K165"/>
    <mergeCell ref="L163:L165"/>
    <mergeCell ref="M163:M165"/>
    <mergeCell ref="N163:N165"/>
    <mergeCell ref="A163:A165"/>
    <mergeCell ref="B163:B165"/>
    <mergeCell ref="C163:C165"/>
    <mergeCell ref="D163:D165"/>
    <mergeCell ref="E163:E165"/>
    <mergeCell ref="F163:F165"/>
    <mergeCell ref="G163:G165"/>
    <mergeCell ref="U159:U160"/>
    <mergeCell ref="V159:V160"/>
    <mergeCell ref="W159:W160"/>
    <mergeCell ref="A159:A160"/>
    <mergeCell ref="B159:B160"/>
    <mergeCell ref="C159:C160"/>
    <mergeCell ref="D159:D160"/>
    <mergeCell ref="E159:E160"/>
    <mergeCell ref="F159:F160"/>
    <mergeCell ref="K159:K160"/>
    <mergeCell ref="S161:S162"/>
    <mergeCell ref="T161:T162"/>
    <mergeCell ref="L161:L162"/>
    <mergeCell ref="M161:M162"/>
    <mergeCell ref="N161:N162"/>
    <mergeCell ref="O161:O162"/>
    <mergeCell ref="P161:P162"/>
    <mergeCell ref="Q161:Q162"/>
    <mergeCell ref="R161:R162"/>
    <mergeCell ref="A161:A162"/>
    <mergeCell ref="B161:B162"/>
    <mergeCell ref="C161:C162"/>
    <mergeCell ref="D161:D162"/>
    <mergeCell ref="E161:E162"/>
    <mergeCell ref="F161:F162"/>
    <mergeCell ref="K161:K162"/>
    <mergeCell ref="S153:S154"/>
    <mergeCell ref="T153:T154"/>
    <mergeCell ref="U153:U154"/>
    <mergeCell ref="V153:V154"/>
    <mergeCell ref="W153:W154"/>
    <mergeCell ref="L153:L154"/>
    <mergeCell ref="M153:M154"/>
    <mergeCell ref="N153:N154"/>
    <mergeCell ref="O153:O154"/>
    <mergeCell ref="P153:P154"/>
    <mergeCell ref="Q153:Q154"/>
    <mergeCell ref="R153:R154"/>
    <mergeCell ref="A153:A154"/>
    <mergeCell ref="B153:B154"/>
    <mergeCell ref="C153:C154"/>
    <mergeCell ref="D153:D154"/>
    <mergeCell ref="E153:E154"/>
    <mergeCell ref="F153:F154"/>
    <mergeCell ref="K153:K154"/>
    <mergeCell ref="S151:S152"/>
    <mergeCell ref="T151:T152"/>
    <mergeCell ref="U151:U152"/>
    <mergeCell ref="V151:V152"/>
    <mergeCell ref="W151:W152"/>
    <mergeCell ref="L151:L152"/>
    <mergeCell ref="M151:M152"/>
    <mergeCell ref="N151:N152"/>
    <mergeCell ref="O151:O152"/>
    <mergeCell ref="P151:P152"/>
    <mergeCell ref="Q151:Q152"/>
    <mergeCell ref="R151:R152"/>
    <mergeCell ref="A151:A152"/>
    <mergeCell ref="B151:B152"/>
    <mergeCell ref="C151:C152"/>
    <mergeCell ref="D151:D152"/>
    <mergeCell ref="E151:E152"/>
    <mergeCell ref="F151:F152"/>
    <mergeCell ref="K151:K152"/>
    <mergeCell ref="S124:S125"/>
    <mergeCell ref="T124:T125"/>
    <mergeCell ref="U124:U125"/>
    <mergeCell ref="V124:V125"/>
    <mergeCell ref="W124:W125"/>
    <mergeCell ref="L124:L125"/>
    <mergeCell ref="M124:M125"/>
    <mergeCell ref="N124:N125"/>
    <mergeCell ref="O124:O125"/>
    <mergeCell ref="P124:P125"/>
    <mergeCell ref="Q124:Q125"/>
    <mergeCell ref="R124:R125"/>
    <mergeCell ref="A124:A125"/>
    <mergeCell ref="B124:B125"/>
    <mergeCell ref="C124:C125"/>
    <mergeCell ref="D124:D125"/>
    <mergeCell ref="E124:E125"/>
    <mergeCell ref="F124:F125"/>
    <mergeCell ref="K124:K125"/>
    <mergeCell ref="N120:N121"/>
    <mergeCell ref="O120:O121"/>
    <mergeCell ref="P120:P121"/>
    <mergeCell ref="Q120:Q121"/>
    <mergeCell ref="R120:R121"/>
    <mergeCell ref="A120:A121"/>
    <mergeCell ref="B120:B121"/>
    <mergeCell ref="C120:C121"/>
    <mergeCell ref="D120:D121"/>
    <mergeCell ref="E120:E121"/>
    <mergeCell ref="F120:F121"/>
    <mergeCell ref="K120:K121"/>
    <mergeCell ref="S122:S123"/>
    <mergeCell ref="T122:T123"/>
    <mergeCell ref="U122:U123"/>
    <mergeCell ref="V122:V123"/>
    <mergeCell ref="W122:W123"/>
    <mergeCell ref="L122:L123"/>
    <mergeCell ref="M122:M123"/>
    <mergeCell ref="N122:N123"/>
    <mergeCell ref="O122:O123"/>
    <mergeCell ref="P122:P123"/>
    <mergeCell ref="Q122:Q123"/>
    <mergeCell ref="R122:R123"/>
    <mergeCell ref="A122:A123"/>
    <mergeCell ref="B122:B123"/>
    <mergeCell ref="C122:C123"/>
    <mergeCell ref="D122:D123"/>
    <mergeCell ref="E122:E123"/>
    <mergeCell ref="F122:F123"/>
    <mergeCell ref="K122:K123"/>
    <mergeCell ref="U83:U84"/>
    <mergeCell ref="V83:V84"/>
    <mergeCell ref="W83:W84"/>
    <mergeCell ref="U85:U93"/>
    <mergeCell ref="V85:V93"/>
    <mergeCell ref="W85:W93"/>
    <mergeCell ref="L83:L84"/>
    <mergeCell ref="M83:M84"/>
    <mergeCell ref="N83:N84"/>
    <mergeCell ref="O83:O84"/>
    <mergeCell ref="P83:P84"/>
    <mergeCell ref="Q83:Q84"/>
    <mergeCell ref="R83:R84"/>
    <mergeCell ref="A83:A84"/>
    <mergeCell ref="B83:B84"/>
    <mergeCell ref="C83:C84"/>
    <mergeCell ref="D83:D84"/>
    <mergeCell ref="E83:E84"/>
    <mergeCell ref="F83:F84"/>
    <mergeCell ref="K83:K84"/>
    <mergeCell ref="A85:A93"/>
    <mergeCell ref="B85:B93"/>
    <mergeCell ref="C85:C93"/>
    <mergeCell ref="D85:D93"/>
    <mergeCell ref="E85:E93"/>
    <mergeCell ref="F85:F93"/>
    <mergeCell ref="K85:K93"/>
    <mergeCell ref="U78:U79"/>
    <mergeCell ref="V78:V79"/>
    <mergeCell ref="W78:W79"/>
    <mergeCell ref="L78:L79"/>
    <mergeCell ref="M78:M79"/>
    <mergeCell ref="N78:N79"/>
    <mergeCell ref="O78:O79"/>
    <mergeCell ref="P78:P79"/>
    <mergeCell ref="Q78:Q79"/>
    <mergeCell ref="R78:R79"/>
    <mergeCell ref="A78:A79"/>
    <mergeCell ref="B78:B79"/>
    <mergeCell ref="C78:C79"/>
    <mergeCell ref="D78:D79"/>
    <mergeCell ref="E78:E79"/>
    <mergeCell ref="F78:F79"/>
    <mergeCell ref="K78:K79"/>
    <mergeCell ref="A66:A74"/>
    <mergeCell ref="B66:B74"/>
    <mergeCell ref="C66:C74"/>
    <mergeCell ref="D66:D74"/>
    <mergeCell ref="E66:E74"/>
    <mergeCell ref="F66:F74"/>
    <mergeCell ref="K66:K74"/>
    <mergeCell ref="S85:S93"/>
    <mergeCell ref="T85:T93"/>
    <mergeCell ref="L85:L93"/>
    <mergeCell ref="M85:M93"/>
    <mergeCell ref="N85:N93"/>
    <mergeCell ref="O85:O93"/>
    <mergeCell ref="P85:P93"/>
    <mergeCell ref="Q85:Q93"/>
    <mergeCell ref="R85:R93"/>
    <mergeCell ref="S78:S79"/>
    <mergeCell ref="T78:T79"/>
    <mergeCell ref="S83:S84"/>
    <mergeCell ref="T83:T84"/>
    <mergeCell ref="A64:A65"/>
    <mergeCell ref="B64:B65"/>
    <mergeCell ref="C64:C65"/>
    <mergeCell ref="D64:D65"/>
    <mergeCell ref="E64:E65"/>
    <mergeCell ref="F64:F65"/>
    <mergeCell ref="K64:K65"/>
    <mergeCell ref="S64:S65"/>
    <mergeCell ref="T64:T65"/>
    <mergeCell ref="U64:U65"/>
    <mergeCell ref="V64:V65"/>
    <mergeCell ref="W64:W65"/>
    <mergeCell ref="L64:L65"/>
    <mergeCell ref="M64:M65"/>
    <mergeCell ref="N64:N65"/>
    <mergeCell ref="O64:O65"/>
    <mergeCell ref="P64:P65"/>
    <mergeCell ref="Q64:Q65"/>
    <mergeCell ref="R64:R65"/>
    <mergeCell ref="S66:S74"/>
    <mergeCell ref="T66:T74"/>
    <mergeCell ref="L66:L74"/>
    <mergeCell ref="M66:M74"/>
    <mergeCell ref="N66:N74"/>
    <mergeCell ref="O66:O74"/>
    <mergeCell ref="P66:P74"/>
    <mergeCell ref="Q66:Q74"/>
    <mergeCell ref="R66:R74"/>
    <mergeCell ref="S59:S60"/>
    <mergeCell ref="T59:T60"/>
    <mergeCell ref="U66:U74"/>
    <mergeCell ref="V66:V74"/>
    <mergeCell ref="W66:W74"/>
    <mergeCell ref="L59:L60"/>
    <mergeCell ref="M59:M60"/>
    <mergeCell ref="N59:N60"/>
    <mergeCell ref="O59:O60"/>
    <mergeCell ref="P59:P60"/>
    <mergeCell ref="Q59:Q60"/>
    <mergeCell ref="R59:R60"/>
    <mergeCell ref="O61:O63"/>
    <mergeCell ref="P61:P63"/>
    <mergeCell ref="Q61:Q63"/>
    <mergeCell ref="R61:R63"/>
    <mergeCell ref="S61:S63"/>
    <mergeCell ref="T61:T63"/>
    <mergeCell ref="W61:W63"/>
    <mergeCell ref="V111:V112"/>
    <mergeCell ref="W111:W112"/>
    <mergeCell ref="L111:L112"/>
    <mergeCell ref="M111:M112"/>
    <mergeCell ref="N111:N112"/>
    <mergeCell ref="O111:O112"/>
    <mergeCell ref="P111:P112"/>
    <mergeCell ref="Q111:Q112"/>
    <mergeCell ref="R111:R112"/>
    <mergeCell ref="A111:A112"/>
    <mergeCell ref="B111:B112"/>
    <mergeCell ref="C111:C112"/>
    <mergeCell ref="D111:D112"/>
    <mergeCell ref="E111:E112"/>
    <mergeCell ref="F111:F112"/>
    <mergeCell ref="K111:K112"/>
    <mergeCell ref="U120:U121"/>
    <mergeCell ref="V120:V121"/>
    <mergeCell ref="W120:W121"/>
    <mergeCell ref="S116:S118"/>
    <mergeCell ref="T116:T118"/>
    <mergeCell ref="L116:L118"/>
    <mergeCell ref="M116:M118"/>
    <mergeCell ref="N116:N118"/>
    <mergeCell ref="O116:O118"/>
    <mergeCell ref="P116:P118"/>
    <mergeCell ref="Q116:Q118"/>
    <mergeCell ref="R116:R118"/>
    <mergeCell ref="S120:S121"/>
    <mergeCell ref="T120:T121"/>
    <mergeCell ref="L120:L121"/>
    <mergeCell ref="M120:M121"/>
    <mergeCell ref="U116:U118"/>
    <mergeCell ref="V116:V118"/>
    <mergeCell ref="W116:W118"/>
    <mergeCell ref="A116:A118"/>
    <mergeCell ref="B116:B118"/>
    <mergeCell ref="C116:C118"/>
    <mergeCell ref="D116:D118"/>
    <mergeCell ref="E116:E118"/>
    <mergeCell ref="F116:F118"/>
    <mergeCell ref="K116:K118"/>
    <mergeCell ref="S97:S106"/>
    <mergeCell ref="T97:T106"/>
    <mergeCell ref="U97:U106"/>
    <mergeCell ref="V97:V106"/>
    <mergeCell ref="W97:W106"/>
    <mergeCell ref="L97:L106"/>
    <mergeCell ref="M97:M106"/>
    <mergeCell ref="N97:N106"/>
    <mergeCell ref="O97:O106"/>
    <mergeCell ref="P97:P106"/>
    <mergeCell ref="Q97:Q106"/>
    <mergeCell ref="R97:R106"/>
    <mergeCell ref="A97:A106"/>
    <mergeCell ref="B97:B106"/>
    <mergeCell ref="C97:C106"/>
    <mergeCell ref="D97:D106"/>
    <mergeCell ref="E97:E106"/>
    <mergeCell ref="F97:F106"/>
    <mergeCell ref="K97:K106"/>
    <mergeCell ref="S111:S112"/>
    <mergeCell ref="T111:T112"/>
    <mergeCell ref="U111:U112"/>
    <mergeCell ref="A31:A33"/>
    <mergeCell ref="B31:B33"/>
    <mergeCell ref="C31:C33"/>
    <mergeCell ref="D31:D33"/>
    <mergeCell ref="E31:E33"/>
    <mergeCell ref="F31:F33"/>
    <mergeCell ref="K31:K33"/>
    <mergeCell ref="H61:H63"/>
    <mergeCell ref="I61:I63"/>
    <mergeCell ref="J61:J63"/>
    <mergeCell ref="K61:K63"/>
    <mergeCell ref="L61:L63"/>
    <mergeCell ref="M61:M63"/>
    <mergeCell ref="N61:N63"/>
    <mergeCell ref="A61:A63"/>
    <mergeCell ref="B61:B63"/>
    <mergeCell ref="C61:C63"/>
    <mergeCell ref="D61:D63"/>
    <mergeCell ref="E61:E63"/>
    <mergeCell ref="F61:F63"/>
    <mergeCell ref="G61:G63"/>
    <mergeCell ref="O18:O22"/>
    <mergeCell ref="P18:P22"/>
    <mergeCell ref="Q18:Q22"/>
    <mergeCell ref="R18:R22"/>
    <mergeCell ref="S23:S24"/>
    <mergeCell ref="T23:T24"/>
    <mergeCell ref="L23:L24"/>
    <mergeCell ref="M23:M24"/>
    <mergeCell ref="N23:N24"/>
    <mergeCell ref="O23:O24"/>
    <mergeCell ref="P23:P24"/>
    <mergeCell ref="Q23:Q24"/>
    <mergeCell ref="R23:R24"/>
    <mergeCell ref="L31:L33"/>
    <mergeCell ref="M31:M33"/>
    <mergeCell ref="N31:N33"/>
    <mergeCell ref="O31:O33"/>
    <mergeCell ref="P31:P33"/>
    <mergeCell ref="Q31:Q33"/>
    <mergeCell ref="R31:R33"/>
    <mergeCell ref="E6:E7"/>
    <mergeCell ref="F6:F7"/>
    <mergeCell ref="K6:K7"/>
    <mergeCell ref="S8:S9"/>
    <mergeCell ref="T8:T9"/>
    <mergeCell ref="U8:U9"/>
    <mergeCell ref="V8:V9"/>
    <mergeCell ref="W8:W9"/>
    <mergeCell ref="U10:U11"/>
    <mergeCell ref="V10:V11"/>
    <mergeCell ref="W10:W11"/>
    <mergeCell ref="A10:A11"/>
    <mergeCell ref="B10:B11"/>
    <mergeCell ref="C10:C11"/>
    <mergeCell ref="D10:D11"/>
    <mergeCell ref="E10:E11"/>
    <mergeCell ref="F10:F11"/>
    <mergeCell ref="K10:K11"/>
    <mergeCell ref="O10:O11"/>
    <mergeCell ref="P10:P11"/>
    <mergeCell ref="Q10:Q11"/>
    <mergeCell ref="R10:R11"/>
    <mergeCell ref="G2:J2"/>
    <mergeCell ref="K2:Q2"/>
    <mergeCell ref="R2:T2"/>
    <mergeCell ref="U2:V2"/>
    <mergeCell ref="W2:W3"/>
    <mergeCell ref="A1:L1"/>
    <mergeCell ref="A2:A3"/>
    <mergeCell ref="B2:B3"/>
    <mergeCell ref="C2:C3"/>
    <mergeCell ref="D2:D3"/>
    <mergeCell ref="E2:E3"/>
    <mergeCell ref="F2:F3"/>
    <mergeCell ref="S6:S7"/>
    <mergeCell ref="T6:T7"/>
    <mergeCell ref="U6:U7"/>
    <mergeCell ref="V6:V7"/>
    <mergeCell ref="W6:W7"/>
    <mergeCell ref="L6:L7"/>
    <mergeCell ref="M6:M7"/>
    <mergeCell ref="N6:N7"/>
    <mergeCell ref="O6:O7"/>
    <mergeCell ref="P6:P7"/>
    <mergeCell ref="Q6:Q7"/>
    <mergeCell ref="R6:R7"/>
    <mergeCell ref="A6:A7"/>
    <mergeCell ref="B6:B7"/>
    <mergeCell ref="C6:C7"/>
    <mergeCell ref="D6:D7"/>
    <mergeCell ref="U55:U57"/>
    <mergeCell ref="V55:V57"/>
    <mergeCell ref="W55:W57"/>
    <mergeCell ref="U59:U60"/>
    <mergeCell ref="V59:V60"/>
    <mergeCell ref="W59:W60"/>
    <mergeCell ref="A59:A60"/>
    <mergeCell ref="B59:B60"/>
    <mergeCell ref="C59:C60"/>
    <mergeCell ref="D59:D60"/>
    <mergeCell ref="E59:E60"/>
    <mergeCell ref="F59:F60"/>
    <mergeCell ref="K59:K60"/>
    <mergeCell ref="L8:L9"/>
    <mergeCell ref="M8:M9"/>
    <mergeCell ref="N8:N9"/>
    <mergeCell ref="O8:O9"/>
    <mergeCell ref="P8:P9"/>
    <mergeCell ref="Q8:Q9"/>
    <mergeCell ref="R8:R9"/>
    <mergeCell ref="A8:A9"/>
    <mergeCell ref="B8:B9"/>
    <mergeCell ref="C8:C9"/>
    <mergeCell ref="D8:D9"/>
    <mergeCell ref="E8:E9"/>
    <mergeCell ref="F8:F9"/>
    <mergeCell ref="K8:K9"/>
    <mergeCell ref="S10:S11"/>
    <mergeCell ref="T10:T11"/>
    <mergeCell ref="L10:L11"/>
    <mergeCell ref="M10:M11"/>
    <mergeCell ref="N10:N11"/>
    <mergeCell ref="U53:U54"/>
    <mergeCell ref="V53:V54"/>
    <mergeCell ref="W53:W54"/>
    <mergeCell ref="L53:L54"/>
    <mergeCell ref="M53:M54"/>
    <mergeCell ref="N53:N54"/>
    <mergeCell ref="O53:O54"/>
    <mergeCell ref="P53:P54"/>
    <mergeCell ref="Q53:Q54"/>
    <mergeCell ref="R53:R54"/>
    <mergeCell ref="A53:A54"/>
    <mergeCell ref="B53:B54"/>
    <mergeCell ref="C53:C54"/>
    <mergeCell ref="D53:D54"/>
    <mergeCell ref="E53:E54"/>
    <mergeCell ref="F53:F54"/>
    <mergeCell ref="K53:K54"/>
    <mergeCell ref="L55:L57"/>
    <mergeCell ref="M55:M57"/>
    <mergeCell ref="N55:N57"/>
    <mergeCell ref="O55:O57"/>
    <mergeCell ref="P55:P57"/>
    <mergeCell ref="Q55:Q57"/>
    <mergeCell ref="R55:R57"/>
    <mergeCell ref="A55:A57"/>
    <mergeCell ref="B55:B57"/>
    <mergeCell ref="C55:C57"/>
    <mergeCell ref="D55:D57"/>
    <mergeCell ref="E55:E57"/>
    <mergeCell ref="F55:F57"/>
    <mergeCell ref="K55:K57"/>
    <mergeCell ref="S48:S49"/>
    <mergeCell ref="T48:T49"/>
    <mergeCell ref="L48:L49"/>
    <mergeCell ref="M48:M49"/>
    <mergeCell ref="N48:N49"/>
    <mergeCell ref="O48:O49"/>
    <mergeCell ref="P48:P49"/>
    <mergeCell ref="Q48:Q49"/>
    <mergeCell ref="R48:R49"/>
    <mergeCell ref="S53:S54"/>
    <mergeCell ref="T53:T54"/>
    <mergeCell ref="S55:S57"/>
    <mergeCell ref="T55:T57"/>
    <mergeCell ref="A37:A38"/>
    <mergeCell ref="B37:B38"/>
    <mergeCell ref="C37:C38"/>
    <mergeCell ref="D37:D38"/>
    <mergeCell ref="E37:E38"/>
    <mergeCell ref="F37:F38"/>
    <mergeCell ref="K37:K38"/>
    <mergeCell ref="S41:S43"/>
    <mergeCell ref="T41:T43"/>
    <mergeCell ref="U41:U43"/>
    <mergeCell ref="V41:V43"/>
    <mergeCell ref="W41:W43"/>
    <mergeCell ref="U48:U49"/>
    <mergeCell ref="V48:V49"/>
    <mergeCell ref="W48:W49"/>
    <mergeCell ref="A48:A49"/>
    <mergeCell ref="B48:B49"/>
    <mergeCell ref="C48:C49"/>
    <mergeCell ref="D48:D49"/>
    <mergeCell ref="E48:E49"/>
    <mergeCell ref="F48:F49"/>
    <mergeCell ref="K48:K49"/>
    <mergeCell ref="M35:M36"/>
    <mergeCell ref="N35:N36"/>
    <mergeCell ref="O35:O36"/>
    <mergeCell ref="P35:P36"/>
    <mergeCell ref="Q35:Q36"/>
    <mergeCell ref="R35:R36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R37:R38"/>
    <mergeCell ref="S31:S33"/>
    <mergeCell ref="T31:T33"/>
    <mergeCell ref="U31:U33"/>
    <mergeCell ref="V31:V33"/>
    <mergeCell ref="W31:W33"/>
    <mergeCell ref="U35:U36"/>
    <mergeCell ref="V35:V36"/>
    <mergeCell ref="W35:W36"/>
    <mergeCell ref="A35:A36"/>
    <mergeCell ref="B35:B36"/>
    <mergeCell ref="C35:C36"/>
    <mergeCell ref="D35:D36"/>
    <mergeCell ref="E35:E36"/>
    <mergeCell ref="F35:F36"/>
    <mergeCell ref="K35:K36"/>
    <mergeCell ref="L41:L43"/>
    <mergeCell ref="M41:M43"/>
    <mergeCell ref="N41:N43"/>
    <mergeCell ref="O41:O43"/>
    <mergeCell ref="P41:P43"/>
    <mergeCell ref="Q41:Q43"/>
    <mergeCell ref="R41:R43"/>
    <mergeCell ref="A41:A43"/>
    <mergeCell ref="B41:B43"/>
    <mergeCell ref="C41:C43"/>
    <mergeCell ref="D41:D43"/>
    <mergeCell ref="E41:E43"/>
    <mergeCell ref="F41:F43"/>
    <mergeCell ref="K41:K43"/>
    <mergeCell ref="S35:S36"/>
    <mergeCell ref="T35:T36"/>
    <mergeCell ref="L35:L36"/>
    <mergeCell ref="K16:K17"/>
    <mergeCell ref="A18:A22"/>
    <mergeCell ref="B18:B22"/>
    <mergeCell ref="C18:C22"/>
    <mergeCell ref="D18:D22"/>
    <mergeCell ref="E18:E22"/>
    <mergeCell ref="F18:F22"/>
    <mergeCell ref="K18:K22"/>
    <mergeCell ref="S29:S30"/>
    <mergeCell ref="T29:T30"/>
    <mergeCell ref="U29:U30"/>
    <mergeCell ref="V29:V30"/>
    <mergeCell ref="W29:W30"/>
    <mergeCell ref="L29:L30"/>
    <mergeCell ref="M29:M30"/>
    <mergeCell ref="N29:N30"/>
    <mergeCell ref="O29:O30"/>
    <mergeCell ref="P29:P30"/>
    <mergeCell ref="Q29:Q30"/>
    <mergeCell ref="R29:R30"/>
    <mergeCell ref="A29:A30"/>
    <mergeCell ref="B29:B30"/>
    <mergeCell ref="C29:C30"/>
    <mergeCell ref="D29:D30"/>
    <mergeCell ref="E29:E30"/>
    <mergeCell ref="F29:F30"/>
    <mergeCell ref="K29:K30"/>
    <mergeCell ref="S18:S22"/>
    <mergeCell ref="T18:T22"/>
    <mergeCell ref="L18:L22"/>
    <mergeCell ref="M18:M22"/>
    <mergeCell ref="N18:N22"/>
    <mergeCell ref="L16:L17"/>
    <mergeCell ref="M16:M17"/>
    <mergeCell ref="N16:N17"/>
    <mergeCell ref="O16:O17"/>
    <mergeCell ref="P16:P17"/>
    <mergeCell ref="Q16:Q17"/>
    <mergeCell ref="R16:R17"/>
    <mergeCell ref="W18:W22"/>
    <mergeCell ref="X18:X22"/>
    <mergeCell ref="A23:A24"/>
    <mergeCell ref="B23:B24"/>
    <mergeCell ref="C23:C24"/>
    <mergeCell ref="D23:D24"/>
    <mergeCell ref="E23:E24"/>
    <mergeCell ref="F23:F24"/>
    <mergeCell ref="K23:K24"/>
    <mergeCell ref="U23:U24"/>
    <mergeCell ref="V23:V24"/>
    <mergeCell ref="W23:W24"/>
    <mergeCell ref="S16:S17"/>
    <mergeCell ref="T16:T17"/>
    <mergeCell ref="U16:U17"/>
    <mergeCell ref="V16:V17"/>
    <mergeCell ref="W16:W17"/>
    <mergeCell ref="U18:U22"/>
    <mergeCell ref="V18:V22"/>
    <mergeCell ref="A16:A17"/>
    <mergeCell ref="B16:B17"/>
    <mergeCell ref="C16:C17"/>
    <mergeCell ref="D16:D17"/>
    <mergeCell ref="E16:E17"/>
    <mergeCell ref="F16:F17"/>
    <mergeCell ref="S13:S15"/>
    <mergeCell ref="T13:T15"/>
    <mergeCell ref="U13:U15"/>
    <mergeCell ref="V13:V15"/>
    <mergeCell ref="W13:W15"/>
    <mergeCell ref="L13:L15"/>
    <mergeCell ref="M13:M15"/>
    <mergeCell ref="N13:N15"/>
    <mergeCell ref="O13:O15"/>
    <mergeCell ref="P13:P15"/>
    <mergeCell ref="Q13:Q15"/>
    <mergeCell ref="R13:R15"/>
    <mergeCell ref="A13:A15"/>
    <mergeCell ref="B13:B15"/>
    <mergeCell ref="C13:C15"/>
    <mergeCell ref="D13:D15"/>
    <mergeCell ref="E13:E15"/>
    <mergeCell ref="F13:F15"/>
    <mergeCell ref="K13:K15"/>
    <mergeCell ref="S214:S215"/>
    <mergeCell ref="T214:T215"/>
    <mergeCell ref="U214:U215"/>
    <mergeCell ref="V214:V215"/>
    <mergeCell ref="W214:W215"/>
    <mergeCell ref="L214:L215"/>
    <mergeCell ref="M214:M215"/>
    <mergeCell ref="N214:N215"/>
    <mergeCell ref="O214:O215"/>
    <mergeCell ref="P214:P215"/>
    <mergeCell ref="Q214:Q215"/>
    <mergeCell ref="R214:R215"/>
    <mergeCell ref="A214:A215"/>
    <mergeCell ref="B214:B215"/>
    <mergeCell ref="C214:C215"/>
    <mergeCell ref="D214:D215"/>
    <mergeCell ref="E214:E215"/>
    <mergeCell ref="F214:F215"/>
    <mergeCell ref="K214:K215"/>
    <mergeCell ref="U209:U211"/>
    <mergeCell ref="V209:V211"/>
    <mergeCell ref="W209:W211"/>
    <mergeCell ref="A209:A211"/>
    <mergeCell ref="B209:B211"/>
    <mergeCell ref="C209:C211"/>
    <mergeCell ref="D209:D211"/>
    <mergeCell ref="E209:E211"/>
    <mergeCell ref="F209:F211"/>
    <mergeCell ref="K209:K211"/>
    <mergeCell ref="S212:S213"/>
    <mergeCell ref="T212:T213"/>
    <mergeCell ref="U212:U213"/>
    <mergeCell ref="V212:V213"/>
    <mergeCell ref="W212:W213"/>
    <mergeCell ref="X212:X213"/>
    <mergeCell ref="L212:L213"/>
    <mergeCell ref="M212:M213"/>
    <mergeCell ref="N212:N213"/>
    <mergeCell ref="O212:O213"/>
    <mergeCell ref="P212:P213"/>
    <mergeCell ref="Q212:Q213"/>
    <mergeCell ref="R212:R213"/>
    <mergeCell ref="A212:A213"/>
    <mergeCell ref="B212:B213"/>
    <mergeCell ref="C212:C213"/>
    <mergeCell ref="D212:D213"/>
    <mergeCell ref="E212:E213"/>
    <mergeCell ref="F212:F213"/>
    <mergeCell ref="K212:K213"/>
    <mergeCell ref="Q201:Q202"/>
    <mergeCell ref="R201:R202"/>
    <mergeCell ref="A201:A202"/>
    <mergeCell ref="B201:B202"/>
    <mergeCell ref="C201:C202"/>
    <mergeCell ref="D201:D202"/>
    <mergeCell ref="E201:E202"/>
    <mergeCell ref="F201:F202"/>
    <mergeCell ref="K201:K202"/>
    <mergeCell ref="S204:S205"/>
    <mergeCell ref="T204:T205"/>
    <mergeCell ref="U204:U205"/>
    <mergeCell ref="V204:V205"/>
    <mergeCell ref="W204:W205"/>
    <mergeCell ref="L204:L205"/>
    <mergeCell ref="M204:M205"/>
    <mergeCell ref="N204:N205"/>
    <mergeCell ref="O204:O205"/>
    <mergeCell ref="P204:P205"/>
    <mergeCell ref="Q204:Q205"/>
    <mergeCell ref="R204:R205"/>
    <mergeCell ref="A204:A205"/>
    <mergeCell ref="B204:B205"/>
    <mergeCell ref="C204:C205"/>
    <mergeCell ref="D204:D205"/>
    <mergeCell ref="E204:E205"/>
    <mergeCell ref="F204:F205"/>
    <mergeCell ref="K204:K205"/>
    <mergeCell ref="U194:U195"/>
    <mergeCell ref="V194:V195"/>
    <mergeCell ref="W194:W195"/>
    <mergeCell ref="U196:U200"/>
    <mergeCell ref="V196:V200"/>
    <mergeCell ref="W196:W200"/>
    <mergeCell ref="A196:A200"/>
    <mergeCell ref="B196:B200"/>
    <mergeCell ref="C196:C200"/>
    <mergeCell ref="D196:D200"/>
    <mergeCell ref="E196:E200"/>
    <mergeCell ref="F196:F200"/>
    <mergeCell ref="K196:K200"/>
    <mergeCell ref="S209:S211"/>
    <mergeCell ref="T209:T211"/>
    <mergeCell ref="L209:L211"/>
    <mergeCell ref="M209:M211"/>
    <mergeCell ref="N209:N211"/>
    <mergeCell ref="O209:O211"/>
    <mergeCell ref="P209:P211"/>
    <mergeCell ref="Q209:Q211"/>
    <mergeCell ref="R209:R211"/>
    <mergeCell ref="S201:S202"/>
    <mergeCell ref="T201:T202"/>
    <mergeCell ref="U201:U202"/>
    <mergeCell ref="V201:V202"/>
    <mergeCell ref="W201:W202"/>
    <mergeCell ref="L201:L202"/>
    <mergeCell ref="M201:M202"/>
    <mergeCell ref="N201:N202"/>
    <mergeCell ref="O201:O202"/>
    <mergeCell ref="P201:P202"/>
    <mergeCell ref="U177:U192"/>
    <mergeCell ref="V177:V192"/>
    <mergeCell ref="W177:W192"/>
    <mergeCell ref="L177:L192"/>
    <mergeCell ref="M177:M192"/>
    <mergeCell ref="N177:N192"/>
    <mergeCell ref="O177:O192"/>
    <mergeCell ref="P177:P192"/>
    <mergeCell ref="Q177:Q192"/>
    <mergeCell ref="R177:R192"/>
    <mergeCell ref="A177:A192"/>
    <mergeCell ref="B177:B192"/>
    <mergeCell ref="C177:C192"/>
    <mergeCell ref="D177:D192"/>
    <mergeCell ref="E177:E192"/>
    <mergeCell ref="F177:F192"/>
    <mergeCell ref="K177:K192"/>
    <mergeCell ref="S196:S200"/>
    <mergeCell ref="T196:T200"/>
    <mergeCell ref="L196:L200"/>
    <mergeCell ref="M196:M200"/>
    <mergeCell ref="N196:N200"/>
    <mergeCell ref="O196:O200"/>
    <mergeCell ref="P196:P200"/>
    <mergeCell ref="Q196:Q200"/>
    <mergeCell ref="R196:R200"/>
    <mergeCell ref="S174:S175"/>
    <mergeCell ref="T174:T175"/>
    <mergeCell ref="L174:L175"/>
    <mergeCell ref="M174:M175"/>
    <mergeCell ref="N174:N175"/>
    <mergeCell ref="O174:O175"/>
    <mergeCell ref="P174:P175"/>
    <mergeCell ref="Q174:Q175"/>
    <mergeCell ref="R174:R175"/>
    <mergeCell ref="S177:S192"/>
    <mergeCell ref="T177:T192"/>
    <mergeCell ref="S194:S195"/>
    <mergeCell ref="T194:T195"/>
    <mergeCell ref="U170:U172"/>
    <mergeCell ref="V170:V172"/>
    <mergeCell ref="W170:W172"/>
    <mergeCell ref="U174:U175"/>
    <mergeCell ref="V174:V175"/>
    <mergeCell ref="W174:W175"/>
    <mergeCell ref="L170:L172"/>
    <mergeCell ref="M170:M172"/>
    <mergeCell ref="N170:N172"/>
    <mergeCell ref="O170:O172"/>
    <mergeCell ref="P170:P172"/>
    <mergeCell ref="Q170:Q172"/>
    <mergeCell ref="R170:R172"/>
    <mergeCell ref="A170:A172"/>
    <mergeCell ref="B170:B172"/>
    <mergeCell ref="C170:C172"/>
    <mergeCell ref="D170:D172"/>
    <mergeCell ref="E170:E172"/>
    <mergeCell ref="F170:F172"/>
    <mergeCell ref="K170:K172"/>
    <mergeCell ref="A174:A175"/>
    <mergeCell ref="B174:B175"/>
    <mergeCell ref="C174:C175"/>
    <mergeCell ref="D174:D175"/>
    <mergeCell ref="E174:E175"/>
    <mergeCell ref="F174:F175"/>
    <mergeCell ref="K174:K175"/>
    <mergeCell ref="U166:U169"/>
    <mergeCell ref="V166:V169"/>
    <mergeCell ref="W166:W169"/>
    <mergeCell ref="L166:L169"/>
    <mergeCell ref="M166:M169"/>
    <mergeCell ref="N166:N169"/>
    <mergeCell ref="O166:O169"/>
    <mergeCell ref="P166:P169"/>
    <mergeCell ref="Q166:Q169"/>
    <mergeCell ref="R166:R169"/>
    <mergeCell ref="A166:A169"/>
    <mergeCell ref="B166:B169"/>
    <mergeCell ref="C166:C169"/>
    <mergeCell ref="D166:D169"/>
    <mergeCell ref="E166:E169"/>
    <mergeCell ref="F166:F169"/>
    <mergeCell ref="K166:K169"/>
    <mergeCell ref="X233:X238"/>
    <mergeCell ref="L233:L238"/>
    <mergeCell ref="M233:M238"/>
    <mergeCell ref="N233:N238"/>
    <mergeCell ref="O233:O238"/>
    <mergeCell ref="P233:P238"/>
    <mergeCell ref="Q233:Q238"/>
    <mergeCell ref="R233:R238"/>
    <mergeCell ref="A233:A238"/>
    <mergeCell ref="B233:B238"/>
    <mergeCell ref="C233:C238"/>
    <mergeCell ref="D233:D238"/>
    <mergeCell ref="E233:E238"/>
    <mergeCell ref="F233:F238"/>
    <mergeCell ref="K233:K238"/>
    <mergeCell ref="E313:H313"/>
    <mergeCell ref="E314:H314"/>
    <mergeCell ref="K314:M314"/>
    <mergeCell ref="B252:I252"/>
    <mergeCell ref="B253:I253"/>
    <mergeCell ref="B256:J256"/>
    <mergeCell ref="P256:V256"/>
    <mergeCell ref="B247:I247"/>
    <mergeCell ref="B248:I248"/>
    <mergeCell ref="B249:D249"/>
    <mergeCell ref="E249:I249"/>
    <mergeCell ref="B250:D250"/>
    <mergeCell ref="E250:I250"/>
    <mergeCell ref="B251:I251"/>
    <mergeCell ref="W231:W232"/>
    <mergeCell ref="L231:L232"/>
    <mergeCell ref="M231:M232"/>
    <mergeCell ref="N231:N232"/>
    <mergeCell ref="O231:O232"/>
    <mergeCell ref="P231:P232"/>
    <mergeCell ref="Q231:Q232"/>
    <mergeCell ref="R231:R232"/>
    <mergeCell ref="A231:A232"/>
    <mergeCell ref="B231:B232"/>
    <mergeCell ref="C231:C232"/>
    <mergeCell ref="D231:D232"/>
    <mergeCell ref="E231:E232"/>
    <mergeCell ref="F231:F232"/>
    <mergeCell ref="K231:K232"/>
    <mergeCell ref="S233:S238"/>
    <mergeCell ref="T233:T238"/>
    <mergeCell ref="U233:U238"/>
    <mergeCell ref="V233:V238"/>
    <mergeCell ref="W233:W238"/>
    <mergeCell ref="B349:B351"/>
    <mergeCell ref="C349:C351"/>
    <mergeCell ref="D349:D351"/>
    <mergeCell ref="E349:E351"/>
    <mergeCell ref="F349:F351"/>
    <mergeCell ref="G349:G351"/>
    <mergeCell ref="C330:C331"/>
    <mergeCell ref="D330:D331"/>
    <mergeCell ref="B334:D334"/>
    <mergeCell ref="B343:D343"/>
    <mergeCell ref="B346:B348"/>
    <mergeCell ref="C346:C348"/>
    <mergeCell ref="D346:D348"/>
    <mergeCell ref="S231:S232"/>
    <mergeCell ref="T231:T232"/>
    <mergeCell ref="U231:U232"/>
    <mergeCell ref="V231:V232"/>
    <mergeCell ref="B317:H317"/>
    <mergeCell ref="E330:E331"/>
    <mergeCell ref="F330:F331"/>
    <mergeCell ref="L330:L331"/>
    <mergeCell ref="M330:M331"/>
    <mergeCell ref="N330:N331"/>
    <mergeCell ref="B332:J332"/>
    <mergeCell ref="B318:H318"/>
    <mergeCell ref="B319:H319"/>
    <mergeCell ref="B320:H320"/>
    <mergeCell ref="B321:H321"/>
    <mergeCell ref="B322:H322"/>
    <mergeCell ref="A324:D324"/>
    <mergeCell ref="B330:B331"/>
    <mergeCell ref="G330:G331"/>
    <mergeCell ref="E346:E348"/>
    <mergeCell ref="F346:F348"/>
    <mergeCell ref="G346:G348"/>
    <mergeCell ref="D228:D229"/>
    <mergeCell ref="E228:E229"/>
    <mergeCell ref="F228:F229"/>
    <mergeCell ref="K228:K229"/>
    <mergeCell ref="B258:B277"/>
    <mergeCell ref="B279:B305"/>
    <mergeCell ref="B306:C306"/>
    <mergeCell ref="B308:B309"/>
    <mergeCell ref="B310:H310"/>
    <mergeCell ref="B311:H311"/>
    <mergeCell ref="E312:H312"/>
    <mergeCell ref="B312:D312"/>
    <mergeCell ref="B313:D313"/>
    <mergeCell ref="B314:D314"/>
    <mergeCell ref="B315:D315"/>
    <mergeCell ref="E315:H315"/>
    <mergeCell ref="B316:H316"/>
    <mergeCell ref="A216:A217"/>
    <mergeCell ref="B216:B217"/>
    <mergeCell ref="C216:C217"/>
    <mergeCell ref="D216:D217"/>
    <mergeCell ref="E216:E217"/>
    <mergeCell ref="F216:F217"/>
    <mergeCell ref="K216:K217"/>
    <mergeCell ref="S219:S226"/>
    <mergeCell ref="T219:T226"/>
    <mergeCell ref="U219:U226"/>
    <mergeCell ref="V219:V226"/>
    <mergeCell ref="W219:W226"/>
    <mergeCell ref="U228:U229"/>
    <mergeCell ref="V228:V229"/>
    <mergeCell ref="W228:W229"/>
    <mergeCell ref="L219:L226"/>
    <mergeCell ref="M219:M226"/>
    <mergeCell ref="N219:N226"/>
    <mergeCell ref="O219:O226"/>
    <mergeCell ref="P219:P226"/>
    <mergeCell ref="Q219:Q226"/>
    <mergeCell ref="R219:R226"/>
    <mergeCell ref="A219:A226"/>
    <mergeCell ref="B219:B226"/>
    <mergeCell ref="C219:C226"/>
    <mergeCell ref="D219:D226"/>
    <mergeCell ref="E219:E226"/>
    <mergeCell ref="F219:F226"/>
    <mergeCell ref="K219:K226"/>
    <mergeCell ref="A228:A229"/>
    <mergeCell ref="B228:B229"/>
    <mergeCell ref="C228:C229"/>
    <mergeCell ref="S228:S229"/>
    <mergeCell ref="T228:T229"/>
    <mergeCell ref="L228:L229"/>
    <mergeCell ref="M228:M229"/>
    <mergeCell ref="N228:N229"/>
    <mergeCell ref="O228:O229"/>
    <mergeCell ref="P228:P229"/>
    <mergeCell ref="Q228:Q229"/>
    <mergeCell ref="R228:R229"/>
    <mergeCell ref="S216:S217"/>
    <mergeCell ref="T216:T217"/>
    <mergeCell ref="U216:U217"/>
    <mergeCell ref="V216:V217"/>
    <mergeCell ref="W216:W217"/>
    <mergeCell ref="L216:L217"/>
    <mergeCell ref="M216:M217"/>
    <mergeCell ref="N216:N217"/>
    <mergeCell ref="O216:O217"/>
    <mergeCell ref="P216:P217"/>
    <mergeCell ref="Q216:Q217"/>
    <mergeCell ref="R216:R217"/>
    <mergeCell ref="S159:S160"/>
    <mergeCell ref="T159:T160"/>
    <mergeCell ref="L159:L160"/>
    <mergeCell ref="M159:M160"/>
    <mergeCell ref="N159:N160"/>
    <mergeCell ref="O159:O160"/>
    <mergeCell ref="P159:P160"/>
    <mergeCell ref="Q159:Q160"/>
    <mergeCell ref="R159:R160"/>
    <mergeCell ref="L194:L195"/>
    <mergeCell ref="M194:M195"/>
    <mergeCell ref="N194:N195"/>
    <mergeCell ref="O194:O195"/>
    <mergeCell ref="P194:P195"/>
    <mergeCell ref="Q194:Q195"/>
    <mergeCell ref="R194:R195"/>
    <mergeCell ref="A194:A195"/>
    <mergeCell ref="B194:B195"/>
    <mergeCell ref="C194:C195"/>
    <mergeCell ref="D194:D195"/>
    <mergeCell ref="E194:E195"/>
    <mergeCell ref="F194:F195"/>
    <mergeCell ref="K194:K195"/>
    <mergeCell ref="S166:S169"/>
    <mergeCell ref="T166:T169"/>
    <mergeCell ref="S170:S172"/>
    <mergeCell ref="T170:T172"/>
    <mergeCell ref="O163:O165"/>
    <mergeCell ref="P163:P165"/>
    <mergeCell ref="Q163:Q165"/>
    <mergeCell ref="R163:R165"/>
    <mergeCell ref="S163:S165"/>
    <mergeCell ref="S149:S150"/>
    <mergeCell ref="T149:T150"/>
    <mergeCell ref="U149:U150"/>
    <mergeCell ref="V149:V150"/>
    <mergeCell ref="W149:W150"/>
    <mergeCell ref="L149:L150"/>
    <mergeCell ref="M149:M150"/>
    <mergeCell ref="N149:N150"/>
    <mergeCell ref="O149:O150"/>
    <mergeCell ref="P149:P150"/>
    <mergeCell ref="Q149:Q150"/>
    <mergeCell ref="R149:R150"/>
    <mergeCell ref="A149:A150"/>
    <mergeCell ref="B149:B150"/>
    <mergeCell ref="C149:C150"/>
    <mergeCell ref="D149:D150"/>
    <mergeCell ref="E149:E150"/>
    <mergeCell ref="F149:F150"/>
    <mergeCell ref="K149:K150"/>
    <mergeCell ref="W144:W146"/>
    <mergeCell ref="A144:A146"/>
    <mergeCell ref="B144:B146"/>
    <mergeCell ref="C144:C146"/>
    <mergeCell ref="D144:D146"/>
    <mergeCell ref="E144:E146"/>
    <mergeCell ref="F144:F146"/>
    <mergeCell ref="K144:K146"/>
    <mergeCell ref="S147:S148"/>
    <mergeCell ref="T147:T148"/>
    <mergeCell ref="U147:U148"/>
    <mergeCell ref="V147:V148"/>
    <mergeCell ref="W147:W148"/>
    <mergeCell ref="L147:L148"/>
    <mergeCell ref="M147:M148"/>
    <mergeCell ref="N147:N148"/>
    <mergeCell ref="O147:O148"/>
    <mergeCell ref="P147:P148"/>
    <mergeCell ref="Q147:Q148"/>
    <mergeCell ref="R147:R148"/>
    <mergeCell ref="A147:A148"/>
    <mergeCell ref="B147:B148"/>
    <mergeCell ref="C147:C148"/>
    <mergeCell ref="D147:D148"/>
    <mergeCell ref="E147:E148"/>
    <mergeCell ref="F147:F148"/>
    <mergeCell ref="K147:K148"/>
    <mergeCell ref="W137:W138"/>
    <mergeCell ref="L137:L138"/>
    <mergeCell ref="M137:M138"/>
    <mergeCell ref="N137:N138"/>
    <mergeCell ref="O137:O138"/>
    <mergeCell ref="P137:P138"/>
    <mergeCell ref="Q137:Q138"/>
    <mergeCell ref="R137:R138"/>
    <mergeCell ref="A137:A138"/>
    <mergeCell ref="B137:B138"/>
    <mergeCell ref="C137:C138"/>
    <mergeCell ref="D137:D138"/>
    <mergeCell ref="E137:E138"/>
    <mergeCell ref="F137:F138"/>
    <mergeCell ref="K137:K138"/>
    <mergeCell ref="S139:S140"/>
    <mergeCell ref="T139:T140"/>
    <mergeCell ref="U139:U140"/>
    <mergeCell ref="V139:V140"/>
    <mergeCell ref="W139:W140"/>
    <mergeCell ref="L139:L140"/>
    <mergeCell ref="M139:M140"/>
    <mergeCell ref="N139:N140"/>
    <mergeCell ref="O139:O140"/>
    <mergeCell ref="P139:P140"/>
    <mergeCell ref="Q139:Q140"/>
    <mergeCell ref="R139:R140"/>
    <mergeCell ref="A139:A140"/>
    <mergeCell ref="B139:B140"/>
    <mergeCell ref="C139:C140"/>
    <mergeCell ref="D139:D140"/>
    <mergeCell ref="E139:E140"/>
    <mergeCell ref="D134:D136"/>
    <mergeCell ref="E134:E136"/>
    <mergeCell ref="F134:F136"/>
    <mergeCell ref="K134:K136"/>
    <mergeCell ref="S144:S146"/>
    <mergeCell ref="T144:T146"/>
    <mergeCell ref="L144:L146"/>
    <mergeCell ref="M144:M146"/>
    <mergeCell ref="N144:N146"/>
    <mergeCell ref="O144:O146"/>
    <mergeCell ref="P144:P146"/>
    <mergeCell ref="Q144:Q146"/>
    <mergeCell ref="R144:R146"/>
    <mergeCell ref="S137:S138"/>
    <mergeCell ref="T137:T138"/>
    <mergeCell ref="U137:U138"/>
    <mergeCell ref="V137:V138"/>
    <mergeCell ref="F139:F140"/>
    <mergeCell ref="K139:K140"/>
    <mergeCell ref="U144:U146"/>
    <mergeCell ref="V144:V146"/>
    <mergeCell ref="A126:A127"/>
    <mergeCell ref="B126:B127"/>
    <mergeCell ref="C126:C127"/>
    <mergeCell ref="D126:D127"/>
    <mergeCell ref="E126:E127"/>
    <mergeCell ref="F126:F127"/>
    <mergeCell ref="K126:K127"/>
    <mergeCell ref="S132:S133"/>
    <mergeCell ref="T132:T133"/>
    <mergeCell ref="U132:U133"/>
    <mergeCell ref="V132:V133"/>
    <mergeCell ref="W132:W133"/>
    <mergeCell ref="U134:U136"/>
    <mergeCell ref="V134:V136"/>
    <mergeCell ref="W134:W136"/>
    <mergeCell ref="L132:L133"/>
    <mergeCell ref="M132:M133"/>
    <mergeCell ref="N132:N133"/>
    <mergeCell ref="O132:O133"/>
    <mergeCell ref="P132:P133"/>
    <mergeCell ref="Q132:Q133"/>
    <mergeCell ref="R132:R133"/>
    <mergeCell ref="A132:A133"/>
    <mergeCell ref="B132:B133"/>
    <mergeCell ref="C132:C133"/>
    <mergeCell ref="D132:D133"/>
    <mergeCell ref="E132:E133"/>
    <mergeCell ref="F132:F133"/>
    <mergeCell ref="K132:K133"/>
    <mergeCell ref="A134:A136"/>
    <mergeCell ref="B134:B136"/>
    <mergeCell ref="C134:C136"/>
    <mergeCell ref="S134:S136"/>
    <mergeCell ref="T134:T136"/>
    <mergeCell ref="L134:L136"/>
    <mergeCell ref="M134:M136"/>
    <mergeCell ref="N134:N136"/>
    <mergeCell ref="O134:O136"/>
    <mergeCell ref="P134:P136"/>
    <mergeCell ref="Q134:Q136"/>
    <mergeCell ref="R134:R136"/>
    <mergeCell ref="S126:S127"/>
    <mergeCell ref="T126:T127"/>
    <mergeCell ref="U126:U127"/>
    <mergeCell ref="V126:V127"/>
    <mergeCell ref="W126:W127"/>
    <mergeCell ref="L126:L127"/>
    <mergeCell ref="M126:M127"/>
    <mergeCell ref="N126:N127"/>
    <mergeCell ref="O126:O127"/>
    <mergeCell ref="P126:P127"/>
    <mergeCell ref="Q126:Q127"/>
    <mergeCell ref="R126:R127"/>
  </mergeCells>
  <dataValidations count="2">
    <dataValidation type="list" allowBlank="1" showErrorMessage="1" sqref="S4:S6 S8 S10 S12:S13 S16 S18 S23 S25:S29 S31 S34:S35 S37 S39:S41 S44:S48 S50:S53 S55 S58:S59 S61 S64 S66 S75:S78 S80:S83 S85 S94:S97 S107:S111 S113:S116 S119:S120 S122 S124 S126 S128:S132 S134 S137 S139 S141:S144 S147 S149 S151 S153 S155:S159 S161 S163 S166 S170 S173:S174 S176:S177 S193:S194 S196 S201 S203:S204 S206:S209 S212 S214 S216 S218:S219 S227:S228 S230:S231 S233 S239:S246" xr:uid="{00000000-0002-0000-0000-000000000000}">
      <formula1>"Cty trả ship"</formula1>
    </dataValidation>
    <dataValidation type="list" allowBlank="1" showErrorMessage="1" sqref="Q4:Q6 Q8 Q10 Q12:Q13 Q16 Q18 Q23 Q25:Q29 Q31 Q34:Q35 Q37 Q39:Q41 Q44:Q48 Q50:Q53 Q55 Q58:Q59 Q61 Q64 Q66 Q75:Q78 Q80:Q83 Q85 Q94:Q97 Q107:Q111 Q113:Q116 Q119:Q120 Q122 Q124 Q126 Q128:Q132 Q134 Q137 Q139 Q141:Q144 Q147 Q149 Q151 Q153 Q155:Q159 Q161 Q163 Q166 Q170 Q173:Q174 Q176:Q177 Q193:Q194 Q196 Q201 Q203:Q204 Q206:Q209 Q212 Q214 Q216 Q218:Q219 Q227:Q228 Q230:Q231 Q233 Q239:Q246" xr:uid="{00000000-0002-0000-0000-000001000000}">
      <formula1>"Đã thu"</formula1>
    </dataValidation>
  </dataValidation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92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ColWidth="12.5703125" defaultRowHeight="15" customHeight="1"/>
  <cols>
    <col min="1" max="1" width="8.42578125" customWidth="1"/>
    <col min="2" max="2" width="13" customWidth="1"/>
    <col min="3" max="3" width="21.42578125" customWidth="1"/>
    <col min="4" max="4" width="24.140625" customWidth="1"/>
    <col min="5" max="5" width="19.140625" customWidth="1"/>
    <col min="6" max="6" width="41.5703125" customWidth="1"/>
    <col min="7" max="7" width="20.7109375" customWidth="1"/>
    <col min="8" max="8" width="13.85546875" customWidth="1"/>
    <col min="9" max="9" width="15.5703125" customWidth="1"/>
    <col min="10" max="10" width="16.42578125" customWidth="1"/>
    <col min="11" max="11" width="17.7109375" customWidth="1"/>
    <col min="12" max="12" width="17.28515625" customWidth="1"/>
    <col min="13" max="13" width="15.7109375" customWidth="1"/>
    <col min="14" max="15" width="19.7109375" customWidth="1"/>
    <col min="16" max="16" width="16.85546875" customWidth="1"/>
    <col min="17" max="17" width="16.42578125" customWidth="1"/>
    <col min="18" max="18" width="16.140625" customWidth="1"/>
    <col min="19" max="19" width="16.42578125" customWidth="1"/>
    <col min="20" max="20" width="16.85546875" customWidth="1"/>
    <col min="21" max="21" width="17.28515625" customWidth="1"/>
    <col min="22" max="22" width="21.85546875" customWidth="1"/>
    <col min="23" max="23" width="28.28515625" customWidth="1"/>
    <col min="25" max="25" width="17.140625" customWidth="1"/>
  </cols>
  <sheetData>
    <row r="1" spans="1:28" ht="33.75" customHeight="1">
      <c r="A1" s="642" t="s">
        <v>469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643"/>
      <c r="M1" s="1"/>
      <c r="N1" s="1"/>
      <c r="O1" s="1"/>
      <c r="P1" s="2"/>
      <c r="Q1" s="2"/>
      <c r="R1" s="1"/>
      <c r="S1" s="2"/>
      <c r="T1" s="1"/>
      <c r="U1" s="1"/>
      <c r="V1" s="1"/>
      <c r="W1" s="1"/>
      <c r="X1" s="3"/>
      <c r="Y1" s="4"/>
      <c r="Z1" s="4"/>
      <c r="AA1" s="4"/>
      <c r="AB1" s="4"/>
    </row>
    <row r="2" spans="1:28" ht="37.5" customHeight="1">
      <c r="A2" s="644" t="s">
        <v>1</v>
      </c>
      <c r="B2" s="645" t="s">
        <v>2</v>
      </c>
      <c r="C2" s="646" t="s">
        <v>3</v>
      </c>
      <c r="D2" s="647" t="s">
        <v>4</v>
      </c>
      <c r="E2" s="648" t="s">
        <v>5</v>
      </c>
      <c r="F2" s="647" t="s">
        <v>6</v>
      </c>
      <c r="G2" s="636" t="s">
        <v>7</v>
      </c>
      <c r="H2" s="534"/>
      <c r="I2" s="534"/>
      <c r="J2" s="530"/>
      <c r="K2" s="637" t="s">
        <v>8</v>
      </c>
      <c r="L2" s="534"/>
      <c r="M2" s="534"/>
      <c r="N2" s="534"/>
      <c r="O2" s="534"/>
      <c r="P2" s="534"/>
      <c r="Q2" s="530"/>
      <c r="R2" s="638" t="s">
        <v>9</v>
      </c>
      <c r="S2" s="534"/>
      <c r="T2" s="530"/>
      <c r="U2" s="639" t="s">
        <v>10</v>
      </c>
      <c r="V2" s="530"/>
      <c r="W2" s="640" t="s">
        <v>11</v>
      </c>
      <c r="X2" s="4"/>
      <c r="Y2" s="4"/>
      <c r="Z2" s="4"/>
      <c r="AA2" s="4"/>
      <c r="AB2" s="4"/>
    </row>
    <row r="3" spans="1:28" ht="48" customHeight="1">
      <c r="A3" s="494"/>
      <c r="B3" s="494"/>
      <c r="C3" s="494"/>
      <c r="D3" s="494"/>
      <c r="E3" s="494"/>
      <c r="F3" s="494"/>
      <c r="G3" s="5" t="s">
        <v>12</v>
      </c>
      <c r="H3" s="5" t="s">
        <v>13</v>
      </c>
      <c r="I3" s="6" t="s">
        <v>14</v>
      </c>
      <c r="J3" s="7" t="s">
        <v>15</v>
      </c>
      <c r="K3" s="8" t="s">
        <v>16</v>
      </c>
      <c r="L3" s="398" t="s">
        <v>17</v>
      </c>
      <c r="M3" s="10" t="s">
        <v>18</v>
      </c>
      <c r="N3" s="399" t="s">
        <v>19</v>
      </c>
      <c r="O3" s="12" t="s">
        <v>20</v>
      </c>
      <c r="P3" s="13" t="s">
        <v>21</v>
      </c>
      <c r="Q3" s="14" t="s">
        <v>22</v>
      </c>
      <c r="R3" s="15" t="s">
        <v>23</v>
      </c>
      <c r="S3" s="16" t="s">
        <v>24</v>
      </c>
      <c r="T3" s="17" t="s">
        <v>25</v>
      </c>
      <c r="U3" s="18" t="s">
        <v>26</v>
      </c>
      <c r="V3" s="18" t="s">
        <v>27</v>
      </c>
      <c r="W3" s="641"/>
      <c r="X3" s="4"/>
      <c r="Y3" s="4"/>
      <c r="Z3" s="4"/>
      <c r="AA3" s="4"/>
      <c r="AB3" s="4"/>
    </row>
    <row r="4" spans="1:28" ht="30.75" customHeight="1">
      <c r="A4" s="19">
        <v>1</v>
      </c>
      <c r="B4" s="20">
        <v>45439</v>
      </c>
      <c r="C4" s="19" t="s">
        <v>470</v>
      </c>
      <c r="D4" s="400" t="s">
        <v>153</v>
      </c>
      <c r="E4" s="401" t="s">
        <v>471</v>
      </c>
      <c r="F4" s="22" t="s">
        <v>96</v>
      </c>
      <c r="G4" s="23" t="s">
        <v>472</v>
      </c>
      <c r="H4" s="24">
        <v>1</v>
      </c>
      <c r="I4" s="25"/>
      <c r="J4" s="26">
        <f t="shared" ref="J4:J71" si="0">I4*H4</f>
        <v>0</v>
      </c>
      <c r="K4" s="27">
        <f t="shared" ref="K4:K9" si="1">SUM(J4)</f>
        <v>0</v>
      </c>
      <c r="L4" s="28"/>
      <c r="M4" s="29"/>
      <c r="N4" s="29"/>
      <c r="O4" s="29"/>
      <c r="P4" s="30">
        <f t="shared" ref="P4:P10" si="2">K4+L4-M4-N4-O4</f>
        <v>0</v>
      </c>
      <c r="Q4" s="31"/>
      <c r="R4" s="29"/>
      <c r="S4" s="31"/>
      <c r="T4" s="32"/>
      <c r="U4" s="33"/>
      <c r="V4" s="34"/>
      <c r="W4" s="33" t="s">
        <v>240</v>
      </c>
      <c r="X4" s="35"/>
      <c r="Y4" s="36" t="s">
        <v>33</v>
      </c>
      <c r="Z4" s="37">
        <v>65000</v>
      </c>
      <c r="AA4" s="38"/>
      <c r="AB4" s="38"/>
    </row>
    <row r="5" spans="1:28" ht="36.75" customHeight="1">
      <c r="A5" s="39">
        <v>2</v>
      </c>
      <c r="B5" s="40">
        <v>45440</v>
      </c>
      <c r="C5" s="39">
        <v>1739725953547</v>
      </c>
      <c r="D5" s="402" t="s">
        <v>169</v>
      </c>
      <c r="E5" s="65" t="s">
        <v>356</v>
      </c>
      <c r="F5" s="42" t="s">
        <v>171</v>
      </c>
      <c r="G5" s="43" t="s">
        <v>36</v>
      </c>
      <c r="H5" s="44">
        <v>3</v>
      </c>
      <c r="I5" s="45">
        <f t="shared" ref="I5:I19" si="3">VLOOKUP(G5,$Y$4:$Z$54,2,0)</f>
        <v>220000</v>
      </c>
      <c r="J5" s="46">
        <f t="shared" si="0"/>
        <v>660000</v>
      </c>
      <c r="K5" s="47">
        <f t="shared" si="1"/>
        <v>660000</v>
      </c>
      <c r="L5" s="48"/>
      <c r="M5" s="49"/>
      <c r="N5" s="403"/>
      <c r="O5" s="51"/>
      <c r="P5" s="66">
        <f t="shared" si="2"/>
        <v>660000</v>
      </c>
      <c r="Q5" s="53" t="s">
        <v>37</v>
      </c>
      <c r="R5" s="54">
        <v>49002</v>
      </c>
      <c r="S5" s="55" t="s">
        <v>60</v>
      </c>
      <c r="T5" s="56" t="s">
        <v>38</v>
      </c>
      <c r="U5" s="57"/>
      <c r="V5" s="58"/>
      <c r="W5" s="57"/>
      <c r="X5" s="35"/>
      <c r="Y5" s="39" t="s">
        <v>39</v>
      </c>
      <c r="Z5" s="59">
        <v>45000</v>
      </c>
      <c r="AA5" s="38"/>
      <c r="AB5" s="38"/>
    </row>
    <row r="6" spans="1:28" ht="30" customHeight="1">
      <c r="A6" s="39">
        <v>3</v>
      </c>
      <c r="B6" s="40">
        <v>45440</v>
      </c>
      <c r="C6" s="101" t="s">
        <v>473</v>
      </c>
      <c r="D6" s="404" t="s">
        <v>474</v>
      </c>
      <c r="E6" s="65" t="s">
        <v>475</v>
      </c>
      <c r="F6" s="42" t="s">
        <v>476</v>
      </c>
      <c r="G6" s="43" t="s">
        <v>36</v>
      </c>
      <c r="H6" s="61">
        <v>1</v>
      </c>
      <c r="I6" s="45">
        <f t="shared" si="3"/>
        <v>220000</v>
      </c>
      <c r="J6" s="46">
        <f t="shared" si="0"/>
        <v>220000</v>
      </c>
      <c r="K6" s="47">
        <f t="shared" si="1"/>
        <v>220000</v>
      </c>
      <c r="L6" s="48"/>
      <c r="M6" s="49">
        <f>12004+6600</f>
        <v>18604</v>
      </c>
      <c r="N6" s="403"/>
      <c r="O6" s="51"/>
      <c r="P6" s="52">
        <f t="shared" si="2"/>
        <v>201396</v>
      </c>
      <c r="Q6" s="53" t="s">
        <v>37</v>
      </c>
      <c r="R6" s="54"/>
      <c r="S6" s="55"/>
      <c r="T6" s="56" t="s">
        <v>38</v>
      </c>
      <c r="U6" s="57"/>
      <c r="V6" s="58"/>
      <c r="W6" s="57" t="s">
        <v>477</v>
      </c>
      <c r="X6" s="35"/>
      <c r="Y6" s="39" t="s">
        <v>44</v>
      </c>
      <c r="Z6" s="59">
        <v>160000</v>
      </c>
      <c r="AA6" s="38"/>
      <c r="AB6" s="38"/>
    </row>
    <row r="7" spans="1:28" ht="30" customHeight="1">
      <c r="A7" s="39">
        <v>4</v>
      </c>
      <c r="B7" s="40">
        <v>45441</v>
      </c>
      <c r="C7" s="39" t="s">
        <v>478</v>
      </c>
      <c r="D7" s="404" t="s">
        <v>29</v>
      </c>
      <c r="E7" s="39"/>
      <c r="F7" s="42" t="s">
        <v>96</v>
      </c>
      <c r="G7" s="60" t="s">
        <v>80</v>
      </c>
      <c r="H7" s="61">
        <v>1</v>
      </c>
      <c r="I7" s="45">
        <f t="shared" si="3"/>
        <v>220000</v>
      </c>
      <c r="J7" s="46">
        <f t="shared" si="0"/>
        <v>220000</v>
      </c>
      <c r="K7" s="47">
        <f t="shared" si="1"/>
        <v>220000</v>
      </c>
      <c r="L7" s="48"/>
      <c r="M7" s="49">
        <f>18120+5000</f>
        <v>23120</v>
      </c>
      <c r="N7" s="403"/>
      <c r="O7" s="51"/>
      <c r="P7" s="52">
        <f t="shared" si="2"/>
        <v>196880</v>
      </c>
      <c r="Q7" s="53" t="s">
        <v>37</v>
      </c>
      <c r="R7" s="54"/>
      <c r="S7" s="55"/>
      <c r="T7" s="56" t="s">
        <v>38</v>
      </c>
      <c r="U7" s="57"/>
      <c r="V7" s="58"/>
      <c r="W7" s="57" t="s">
        <v>479</v>
      </c>
      <c r="X7" s="35"/>
      <c r="Y7" s="39" t="s">
        <v>46</v>
      </c>
      <c r="Z7" s="59">
        <v>65000</v>
      </c>
      <c r="AA7" s="62"/>
      <c r="AB7" s="62"/>
    </row>
    <row r="8" spans="1:28" ht="32.25" customHeight="1">
      <c r="A8" s="39">
        <v>5</v>
      </c>
      <c r="B8" s="40">
        <v>45441</v>
      </c>
      <c r="C8" s="39" t="s">
        <v>480</v>
      </c>
      <c r="D8" s="404" t="s">
        <v>29</v>
      </c>
      <c r="E8" s="39"/>
      <c r="F8" s="42" t="s">
        <v>96</v>
      </c>
      <c r="G8" s="60" t="s">
        <v>130</v>
      </c>
      <c r="H8" s="61">
        <v>10</v>
      </c>
      <c r="I8" s="45">
        <f t="shared" si="3"/>
        <v>220000</v>
      </c>
      <c r="J8" s="46">
        <f t="shared" si="0"/>
        <v>2200000</v>
      </c>
      <c r="K8" s="47">
        <f t="shared" si="1"/>
        <v>2200000</v>
      </c>
      <c r="L8" s="48"/>
      <c r="M8" s="49">
        <f>10000+178100</f>
        <v>188100</v>
      </c>
      <c r="N8" s="403"/>
      <c r="O8" s="51"/>
      <c r="P8" s="52">
        <f t="shared" si="2"/>
        <v>2011900</v>
      </c>
      <c r="Q8" s="53" t="s">
        <v>37</v>
      </c>
      <c r="R8" s="54"/>
      <c r="S8" s="55"/>
      <c r="T8" s="56" t="s">
        <v>38</v>
      </c>
      <c r="U8" s="57"/>
      <c r="V8" s="58"/>
      <c r="W8" s="57" t="s">
        <v>481</v>
      </c>
      <c r="X8" s="35"/>
      <c r="Y8" s="39" t="s">
        <v>50</v>
      </c>
      <c r="Z8" s="59">
        <v>220000</v>
      </c>
      <c r="AA8" s="63"/>
      <c r="AB8" s="63"/>
    </row>
    <row r="9" spans="1:28" ht="30" customHeight="1">
      <c r="A9" s="39">
        <v>6</v>
      </c>
      <c r="B9" s="40">
        <v>45441</v>
      </c>
      <c r="C9" s="39" t="s">
        <v>482</v>
      </c>
      <c r="D9" s="404" t="s">
        <v>29</v>
      </c>
      <c r="E9" s="39"/>
      <c r="F9" s="42" t="s">
        <v>96</v>
      </c>
      <c r="G9" s="60" t="s">
        <v>31</v>
      </c>
      <c r="H9" s="61">
        <v>1</v>
      </c>
      <c r="I9" s="45">
        <f t="shared" si="3"/>
        <v>599000</v>
      </c>
      <c r="J9" s="46">
        <f t="shared" si="0"/>
        <v>599000</v>
      </c>
      <c r="K9" s="47">
        <f t="shared" si="1"/>
        <v>599000</v>
      </c>
      <c r="L9" s="48"/>
      <c r="M9" s="49">
        <v>81904</v>
      </c>
      <c r="N9" s="403"/>
      <c r="O9" s="51"/>
      <c r="P9" s="52">
        <f t="shared" si="2"/>
        <v>517096</v>
      </c>
      <c r="Q9" s="53" t="s">
        <v>37</v>
      </c>
      <c r="R9" s="54"/>
      <c r="S9" s="55"/>
      <c r="T9" s="56" t="s">
        <v>38</v>
      </c>
      <c r="U9" s="57"/>
      <c r="V9" s="58"/>
      <c r="W9" s="57" t="s">
        <v>479</v>
      </c>
      <c r="X9" s="35"/>
      <c r="Y9" s="39" t="s">
        <v>51</v>
      </c>
      <c r="Z9" s="59">
        <v>40000</v>
      </c>
      <c r="AA9" s="63"/>
      <c r="AB9" s="63"/>
    </row>
    <row r="10" spans="1:28" ht="30" customHeight="1">
      <c r="A10" s="592">
        <v>7</v>
      </c>
      <c r="B10" s="593">
        <v>45441</v>
      </c>
      <c r="C10" s="592">
        <v>1740134237589</v>
      </c>
      <c r="D10" s="689" t="s">
        <v>483</v>
      </c>
      <c r="E10" s="595" t="s">
        <v>484</v>
      </c>
      <c r="F10" s="635" t="s">
        <v>485</v>
      </c>
      <c r="G10" s="60" t="s">
        <v>100</v>
      </c>
      <c r="H10" s="61">
        <v>2</v>
      </c>
      <c r="I10" s="45">
        <f t="shared" si="3"/>
        <v>220000</v>
      </c>
      <c r="J10" s="46">
        <f t="shared" si="0"/>
        <v>440000</v>
      </c>
      <c r="K10" s="515">
        <f>SUM(J10:J12)</f>
        <v>1320000</v>
      </c>
      <c r="L10" s="585"/>
      <c r="M10" s="631"/>
      <c r="N10" s="688"/>
      <c r="O10" s="589"/>
      <c r="P10" s="502">
        <f t="shared" si="2"/>
        <v>1320000</v>
      </c>
      <c r="Q10" s="590" t="s">
        <v>37</v>
      </c>
      <c r="R10" s="591">
        <v>54002</v>
      </c>
      <c r="S10" s="582" t="s">
        <v>60</v>
      </c>
      <c r="T10" s="583" t="s">
        <v>38</v>
      </c>
      <c r="U10" s="584"/>
      <c r="V10" s="584"/>
      <c r="W10" s="584"/>
      <c r="X10" s="35"/>
      <c r="Y10" s="39" t="s">
        <v>55</v>
      </c>
      <c r="Z10" s="59">
        <v>45000</v>
      </c>
      <c r="AA10" s="63"/>
      <c r="AB10" s="63"/>
    </row>
    <row r="11" spans="1:28" ht="30" customHeight="1">
      <c r="A11" s="493"/>
      <c r="B11" s="493"/>
      <c r="C11" s="493"/>
      <c r="D11" s="493"/>
      <c r="E11" s="493"/>
      <c r="F11" s="493"/>
      <c r="G11" s="60" t="s">
        <v>200</v>
      </c>
      <c r="H11" s="61">
        <v>2</v>
      </c>
      <c r="I11" s="45">
        <f t="shared" si="3"/>
        <v>220000</v>
      </c>
      <c r="J11" s="46">
        <f t="shared" si="0"/>
        <v>440000</v>
      </c>
      <c r="K11" s="493"/>
      <c r="L11" s="493"/>
      <c r="M11" s="493"/>
      <c r="N11" s="493"/>
      <c r="O11" s="493"/>
      <c r="P11" s="493"/>
      <c r="Q11" s="493"/>
      <c r="R11" s="493"/>
      <c r="S11" s="493"/>
      <c r="T11" s="493"/>
      <c r="U11" s="493"/>
      <c r="V11" s="493"/>
      <c r="W11" s="493"/>
      <c r="X11" s="35"/>
      <c r="Y11" s="39" t="s">
        <v>56</v>
      </c>
      <c r="Z11" s="59">
        <v>55000</v>
      </c>
      <c r="AA11" s="63"/>
      <c r="AB11" s="63"/>
    </row>
    <row r="12" spans="1:28" ht="30" customHeight="1">
      <c r="A12" s="494"/>
      <c r="B12" s="494"/>
      <c r="C12" s="494"/>
      <c r="D12" s="494"/>
      <c r="E12" s="494"/>
      <c r="F12" s="494"/>
      <c r="G12" s="60" t="s">
        <v>97</v>
      </c>
      <c r="H12" s="61">
        <v>2</v>
      </c>
      <c r="I12" s="45">
        <f t="shared" si="3"/>
        <v>220000</v>
      </c>
      <c r="J12" s="46">
        <f t="shared" si="0"/>
        <v>440000</v>
      </c>
      <c r="K12" s="494"/>
      <c r="L12" s="494"/>
      <c r="M12" s="494"/>
      <c r="N12" s="494"/>
      <c r="O12" s="494"/>
      <c r="P12" s="494"/>
      <c r="Q12" s="494"/>
      <c r="R12" s="494"/>
      <c r="S12" s="494"/>
      <c r="T12" s="494"/>
      <c r="U12" s="494"/>
      <c r="V12" s="494"/>
      <c r="W12" s="494"/>
      <c r="X12" s="35"/>
      <c r="Y12" s="39" t="s">
        <v>61</v>
      </c>
      <c r="Z12" s="59">
        <v>205000</v>
      </c>
      <c r="AA12" s="63"/>
      <c r="AB12" s="63"/>
    </row>
    <row r="13" spans="1:28" ht="27" customHeight="1">
      <c r="A13" s="592">
        <v>8</v>
      </c>
      <c r="B13" s="685">
        <v>45441</v>
      </c>
      <c r="C13" s="622">
        <v>1730796316980</v>
      </c>
      <c r="D13" s="686" t="s">
        <v>486</v>
      </c>
      <c r="E13" s="595" t="s">
        <v>487</v>
      </c>
      <c r="F13" s="687" t="s">
        <v>488</v>
      </c>
      <c r="G13" s="60" t="s">
        <v>339</v>
      </c>
      <c r="H13" s="61">
        <v>4</v>
      </c>
      <c r="I13" s="45">
        <f t="shared" si="3"/>
        <v>165000</v>
      </c>
      <c r="J13" s="46">
        <f t="shared" si="0"/>
        <v>660000</v>
      </c>
      <c r="K13" s="515">
        <f>SUM(J13:J17)</f>
        <v>1540000</v>
      </c>
      <c r="L13" s="585"/>
      <c r="M13" s="586"/>
      <c r="N13" s="684"/>
      <c r="O13" s="598"/>
      <c r="P13" s="502">
        <f>K13+L13-M13-N13-O13</f>
        <v>1540000</v>
      </c>
      <c r="Q13" s="590" t="s">
        <v>37</v>
      </c>
      <c r="R13" s="599">
        <v>58316</v>
      </c>
      <c r="S13" s="582" t="s">
        <v>60</v>
      </c>
      <c r="T13" s="583" t="s">
        <v>38</v>
      </c>
      <c r="U13" s="584"/>
      <c r="V13" s="690"/>
      <c r="W13" s="584"/>
      <c r="X13" s="35"/>
      <c r="Y13" s="39" t="s">
        <v>65</v>
      </c>
      <c r="Z13" s="59">
        <v>160000</v>
      </c>
      <c r="AA13" s="63"/>
      <c r="AB13" s="63"/>
    </row>
    <row r="14" spans="1:28" ht="30" customHeight="1">
      <c r="A14" s="493"/>
      <c r="B14" s="493"/>
      <c r="C14" s="493"/>
      <c r="D14" s="493"/>
      <c r="E14" s="493"/>
      <c r="F14" s="496"/>
      <c r="G14" s="60" t="s">
        <v>100</v>
      </c>
      <c r="H14" s="61">
        <v>1</v>
      </c>
      <c r="I14" s="45">
        <f t="shared" si="3"/>
        <v>220000</v>
      </c>
      <c r="J14" s="46">
        <f t="shared" si="0"/>
        <v>220000</v>
      </c>
      <c r="K14" s="493"/>
      <c r="L14" s="493"/>
      <c r="M14" s="504"/>
      <c r="N14" s="504"/>
      <c r="O14" s="504"/>
      <c r="P14" s="493"/>
      <c r="Q14" s="493"/>
      <c r="R14" s="504"/>
      <c r="S14" s="493"/>
      <c r="T14" s="493"/>
      <c r="U14" s="493"/>
      <c r="V14" s="493"/>
      <c r="W14" s="493"/>
      <c r="X14" s="35"/>
      <c r="Y14" s="65" t="s">
        <v>67</v>
      </c>
      <c r="Z14" s="59">
        <v>85000</v>
      </c>
      <c r="AA14" s="63"/>
      <c r="AB14" s="63"/>
    </row>
    <row r="15" spans="1:28" ht="34.5" customHeight="1">
      <c r="A15" s="493"/>
      <c r="B15" s="493"/>
      <c r="C15" s="493"/>
      <c r="D15" s="493"/>
      <c r="E15" s="493"/>
      <c r="F15" s="496"/>
      <c r="G15" s="60" t="s">
        <v>36</v>
      </c>
      <c r="H15" s="61">
        <v>1</v>
      </c>
      <c r="I15" s="45">
        <f t="shared" si="3"/>
        <v>220000</v>
      </c>
      <c r="J15" s="46">
        <f t="shared" si="0"/>
        <v>220000</v>
      </c>
      <c r="K15" s="493"/>
      <c r="L15" s="493"/>
      <c r="M15" s="504"/>
      <c r="N15" s="504"/>
      <c r="O15" s="504"/>
      <c r="P15" s="493"/>
      <c r="Q15" s="493"/>
      <c r="R15" s="504"/>
      <c r="S15" s="493"/>
      <c r="T15" s="493"/>
      <c r="U15" s="493"/>
      <c r="V15" s="493"/>
      <c r="W15" s="493"/>
      <c r="X15" s="35"/>
      <c r="Y15" s="39" t="s">
        <v>69</v>
      </c>
      <c r="Z15" s="59">
        <v>90000</v>
      </c>
      <c r="AA15" s="63"/>
      <c r="AB15" s="63"/>
    </row>
    <row r="16" spans="1:28" ht="30" customHeight="1">
      <c r="A16" s="493"/>
      <c r="B16" s="493"/>
      <c r="C16" s="493"/>
      <c r="D16" s="493"/>
      <c r="E16" s="493"/>
      <c r="F16" s="496"/>
      <c r="G16" s="60" t="s">
        <v>126</v>
      </c>
      <c r="H16" s="44">
        <v>1</v>
      </c>
      <c r="I16" s="45">
        <f t="shared" si="3"/>
        <v>220000</v>
      </c>
      <c r="J16" s="46">
        <f t="shared" si="0"/>
        <v>220000</v>
      </c>
      <c r="K16" s="493"/>
      <c r="L16" s="493"/>
      <c r="M16" s="504"/>
      <c r="N16" s="504"/>
      <c r="O16" s="504"/>
      <c r="P16" s="493"/>
      <c r="Q16" s="493"/>
      <c r="R16" s="504"/>
      <c r="S16" s="493"/>
      <c r="T16" s="493"/>
      <c r="U16" s="493"/>
      <c r="V16" s="493"/>
      <c r="W16" s="493"/>
      <c r="X16" s="35"/>
      <c r="Y16" s="39" t="s">
        <v>74</v>
      </c>
      <c r="Z16" s="59">
        <v>85000</v>
      </c>
      <c r="AA16" s="63"/>
      <c r="AB16" s="63"/>
    </row>
    <row r="17" spans="1:28" ht="31.5" customHeight="1">
      <c r="A17" s="494"/>
      <c r="B17" s="494"/>
      <c r="C17" s="494"/>
      <c r="D17" s="494"/>
      <c r="E17" s="494"/>
      <c r="F17" s="497"/>
      <c r="G17" s="60" t="s">
        <v>130</v>
      </c>
      <c r="H17" s="44">
        <v>1</v>
      </c>
      <c r="I17" s="45">
        <f t="shared" si="3"/>
        <v>220000</v>
      </c>
      <c r="J17" s="46">
        <f t="shared" si="0"/>
        <v>220000</v>
      </c>
      <c r="K17" s="494"/>
      <c r="L17" s="494"/>
      <c r="M17" s="505"/>
      <c r="N17" s="587"/>
      <c r="O17" s="587"/>
      <c r="P17" s="494"/>
      <c r="Q17" s="494"/>
      <c r="R17" s="587"/>
      <c r="S17" s="494"/>
      <c r="T17" s="494"/>
      <c r="U17" s="499"/>
      <c r="V17" s="499"/>
      <c r="W17" s="499"/>
      <c r="X17" s="35"/>
      <c r="Y17" s="39" t="s">
        <v>75</v>
      </c>
      <c r="Z17" s="59">
        <v>150000</v>
      </c>
      <c r="AA17" s="63"/>
      <c r="AB17" s="63"/>
    </row>
    <row r="18" spans="1:28" ht="37.5" customHeight="1">
      <c r="A18" s="592">
        <v>9</v>
      </c>
      <c r="B18" s="519">
        <v>45441</v>
      </c>
      <c r="C18" s="592">
        <v>1740224280434</v>
      </c>
      <c r="D18" s="594" t="s">
        <v>489</v>
      </c>
      <c r="E18" s="595" t="s">
        <v>490</v>
      </c>
      <c r="F18" s="596" t="s">
        <v>491</v>
      </c>
      <c r="G18" s="43" t="s">
        <v>130</v>
      </c>
      <c r="H18" s="44">
        <v>10</v>
      </c>
      <c r="I18" s="45">
        <f t="shared" si="3"/>
        <v>220000</v>
      </c>
      <c r="J18" s="46">
        <f t="shared" si="0"/>
        <v>2200000</v>
      </c>
      <c r="K18" s="515">
        <f>SUM(J18:J20)</f>
        <v>5180000</v>
      </c>
      <c r="L18" s="592"/>
      <c r="M18" s="586"/>
      <c r="N18" s="684"/>
      <c r="O18" s="598"/>
      <c r="P18" s="502">
        <f>K18+L18-M18-N18-O18</f>
        <v>5180000</v>
      </c>
      <c r="Q18" s="590" t="s">
        <v>37</v>
      </c>
      <c r="R18" s="649">
        <v>163243</v>
      </c>
      <c r="S18" s="582" t="s">
        <v>60</v>
      </c>
      <c r="T18" s="583" t="s">
        <v>38</v>
      </c>
      <c r="U18" s="600"/>
      <c r="V18" s="600"/>
      <c r="W18" s="600"/>
      <c r="X18" s="35"/>
      <c r="Y18" s="39" t="s">
        <v>79</v>
      </c>
      <c r="Z18" s="59">
        <v>185000</v>
      </c>
      <c r="AA18" s="63"/>
      <c r="AB18" s="63"/>
    </row>
    <row r="19" spans="1:28" ht="36.75" customHeight="1">
      <c r="A19" s="493"/>
      <c r="B19" s="493"/>
      <c r="C19" s="493"/>
      <c r="D19" s="493"/>
      <c r="E19" s="493"/>
      <c r="F19" s="493"/>
      <c r="G19" s="43" t="s">
        <v>492</v>
      </c>
      <c r="H19" s="44">
        <v>10</v>
      </c>
      <c r="I19" s="45">
        <f t="shared" si="3"/>
        <v>220000</v>
      </c>
      <c r="J19" s="46">
        <f t="shared" si="0"/>
        <v>2200000</v>
      </c>
      <c r="K19" s="493"/>
      <c r="L19" s="493"/>
      <c r="M19" s="504"/>
      <c r="N19" s="504"/>
      <c r="O19" s="504"/>
      <c r="P19" s="493"/>
      <c r="Q19" s="493"/>
      <c r="R19" s="504"/>
      <c r="S19" s="493"/>
      <c r="T19" s="493"/>
      <c r="U19" s="493"/>
      <c r="V19" s="493"/>
      <c r="W19" s="493"/>
      <c r="X19" s="35"/>
      <c r="Y19" s="39" t="s">
        <v>81</v>
      </c>
      <c r="Z19" s="59">
        <v>35000</v>
      </c>
      <c r="AA19" s="63"/>
      <c r="AB19" s="63"/>
    </row>
    <row r="20" spans="1:28" ht="36.75" customHeight="1">
      <c r="A20" s="494"/>
      <c r="B20" s="494"/>
      <c r="C20" s="494"/>
      <c r="D20" s="494"/>
      <c r="E20" s="494"/>
      <c r="F20" s="494"/>
      <c r="G20" s="405" t="s">
        <v>493</v>
      </c>
      <c r="H20" s="406">
        <v>4</v>
      </c>
      <c r="I20" s="407">
        <f t="shared" ref="I20:I70" si="4">VLOOKUP(G20,$Y$4:$Z$61,2,0)</f>
        <v>195000</v>
      </c>
      <c r="J20" s="408">
        <f t="shared" si="0"/>
        <v>780000</v>
      </c>
      <c r="K20" s="494"/>
      <c r="L20" s="494"/>
      <c r="M20" s="587"/>
      <c r="N20" s="587"/>
      <c r="O20" s="587"/>
      <c r="P20" s="494"/>
      <c r="Q20" s="494"/>
      <c r="R20" s="587"/>
      <c r="S20" s="494"/>
      <c r="T20" s="494"/>
      <c r="U20" s="494"/>
      <c r="V20" s="494"/>
      <c r="W20" s="494"/>
      <c r="X20" s="35"/>
      <c r="Y20" s="39" t="s">
        <v>83</v>
      </c>
      <c r="Z20" s="59">
        <v>220000</v>
      </c>
      <c r="AA20" s="63"/>
      <c r="AB20" s="63"/>
    </row>
    <row r="21" spans="1:28" ht="34.5" customHeight="1">
      <c r="A21" s="507">
        <v>10</v>
      </c>
      <c r="B21" s="519">
        <v>45441</v>
      </c>
      <c r="C21" s="693">
        <v>1740310516409</v>
      </c>
      <c r="D21" s="694" t="s">
        <v>494</v>
      </c>
      <c r="E21" s="604" t="s">
        <v>495</v>
      </c>
      <c r="F21" s="659" t="s">
        <v>496</v>
      </c>
      <c r="G21" s="43" t="s">
        <v>43</v>
      </c>
      <c r="H21" s="44">
        <v>1</v>
      </c>
      <c r="I21" s="45">
        <f t="shared" si="4"/>
        <v>220000</v>
      </c>
      <c r="J21" s="46">
        <f t="shared" si="0"/>
        <v>220000</v>
      </c>
      <c r="K21" s="515">
        <f>SUM(J21:J22)</f>
        <v>300000</v>
      </c>
      <c r="L21" s="612">
        <v>44000</v>
      </c>
      <c r="M21" s="586"/>
      <c r="N21" s="684"/>
      <c r="O21" s="598">
        <v>14000</v>
      </c>
      <c r="P21" s="502">
        <f>K21+L21-M21-N21-O21</f>
        <v>330000</v>
      </c>
      <c r="Q21" s="590" t="s">
        <v>37</v>
      </c>
      <c r="R21" s="650"/>
      <c r="S21" s="582"/>
      <c r="T21" s="583" t="s">
        <v>38</v>
      </c>
      <c r="U21" s="507"/>
      <c r="V21" s="507"/>
      <c r="W21" s="507"/>
      <c r="X21" s="35"/>
      <c r="Y21" s="39" t="s">
        <v>84</v>
      </c>
      <c r="Z21" s="59">
        <v>90000</v>
      </c>
      <c r="AA21" s="63"/>
      <c r="AB21" s="63"/>
    </row>
    <row r="22" spans="1:28" ht="36" customHeight="1">
      <c r="A22" s="494"/>
      <c r="B22" s="494"/>
      <c r="C22" s="494"/>
      <c r="D22" s="494"/>
      <c r="E22" s="494"/>
      <c r="F22" s="494"/>
      <c r="G22" s="43" t="s">
        <v>45</v>
      </c>
      <c r="H22" s="44">
        <v>1</v>
      </c>
      <c r="I22" s="45">
        <f t="shared" si="4"/>
        <v>80000</v>
      </c>
      <c r="J22" s="46">
        <f t="shared" si="0"/>
        <v>80000</v>
      </c>
      <c r="K22" s="494"/>
      <c r="L22" s="494"/>
      <c r="M22" s="587"/>
      <c r="N22" s="587"/>
      <c r="O22" s="587"/>
      <c r="P22" s="494"/>
      <c r="Q22" s="494"/>
      <c r="R22" s="614"/>
      <c r="S22" s="494"/>
      <c r="T22" s="494"/>
      <c r="U22" s="494"/>
      <c r="V22" s="494"/>
      <c r="W22" s="494"/>
      <c r="X22" s="692"/>
      <c r="Y22" s="72" t="s">
        <v>85</v>
      </c>
      <c r="Z22" s="73">
        <v>110000</v>
      </c>
      <c r="AA22" s="63"/>
      <c r="AB22" s="63"/>
    </row>
    <row r="23" spans="1:28" ht="33" customHeight="1">
      <c r="A23" s="507">
        <v>11</v>
      </c>
      <c r="B23" s="519">
        <v>45442</v>
      </c>
      <c r="C23" s="693" t="s">
        <v>497</v>
      </c>
      <c r="D23" s="694" t="s">
        <v>29</v>
      </c>
      <c r="E23" s="507"/>
      <c r="F23" s="525" t="s">
        <v>35</v>
      </c>
      <c r="G23" s="43" t="s">
        <v>80</v>
      </c>
      <c r="H23" s="44">
        <v>2</v>
      </c>
      <c r="I23" s="45">
        <f t="shared" si="4"/>
        <v>220000</v>
      </c>
      <c r="J23" s="46">
        <f t="shared" si="0"/>
        <v>440000</v>
      </c>
      <c r="K23" s="515">
        <f>SUM(J23:J24)</f>
        <v>880000</v>
      </c>
      <c r="L23" s="507"/>
      <c r="M23" s="631">
        <f>10000+70200</f>
        <v>80200</v>
      </c>
      <c r="N23" s="684"/>
      <c r="O23" s="598"/>
      <c r="P23" s="508">
        <f>K23+L23-M23-N23-O23</f>
        <v>799800</v>
      </c>
      <c r="Q23" s="590" t="s">
        <v>37</v>
      </c>
      <c r="R23" s="613"/>
      <c r="S23" s="582"/>
      <c r="T23" s="583" t="s">
        <v>38</v>
      </c>
      <c r="U23" s="507"/>
      <c r="V23" s="507"/>
      <c r="W23" s="507" t="s">
        <v>479</v>
      </c>
      <c r="X23" s="553"/>
      <c r="Y23" s="72" t="s">
        <v>89</v>
      </c>
      <c r="Z23" s="73">
        <v>140000</v>
      </c>
      <c r="AA23" s="63"/>
      <c r="AB23" s="63"/>
    </row>
    <row r="24" spans="1:28" ht="33.75" customHeight="1">
      <c r="A24" s="494"/>
      <c r="B24" s="494"/>
      <c r="C24" s="494"/>
      <c r="D24" s="494"/>
      <c r="E24" s="494"/>
      <c r="F24" s="494"/>
      <c r="G24" s="43" t="s">
        <v>498</v>
      </c>
      <c r="H24" s="44">
        <v>2</v>
      </c>
      <c r="I24" s="45">
        <f t="shared" si="4"/>
        <v>220000</v>
      </c>
      <c r="J24" s="46">
        <f t="shared" si="0"/>
        <v>440000</v>
      </c>
      <c r="K24" s="494"/>
      <c r="L24" s="494"/>
      <c r="M24" s="494"/>
      <c r="N24" s="587"/>
      <c r="O24" s="587"/>
      <c r="P24" s="494"/>
      <c r="Q24" s="494"/>
      <c r="R24" s="614"/>
      <c r="S24" s="494"/>
      <c r="T24" s="494"/>
      <c r="U24" s="494"/>
      <c r="V24" s="494"/>
      <c r="W24" s="494"/>
      <c r="X24" s="35"/>
      <c r="Y24" s="72" t="s">
        <v>90</v>
      </c>
      <c r="Z24" s="73">
        <v>95000</v>
      </c>
      <c r="AA24" s="63"/>
      <c r="AB24" s="63"/>
    </row>
    <row r="25" spans="1:28" ht="40.5" customHeight="1">
      <c r="A25" s="592">
        <v>12</v>
      </c>
      <c r="B25" s="519">
        <v>45442</v>
      </c>
      <c r="C25" s="693" t="s">
        <v>499</v>
      </c>
      <c r="D25" s="694" t="s">
        <v>71</v>
      </c>
      <c r="E25" s="616" t="s">
        <v>500</v>
      </c>
      <c r="F25" s="525" t="s">
        <v>35</v>
      </c>
      <c r="G25" s="43" t="s">
        <v>43</v>
      </c>
      <c r="H25" s="44">
        <v>1</v>
      </c>
      <c r="I25" s="45">
        <f t="shared" si="4"/>
        <v>220000</v>
      </c>
      <c r="J25" s="46">
        <f t="shared" si="0"/>
        <v>220000</v>
      </c>
      <c r="K25" s="515">
        <f>SUM(J25:J26)</f>
        <v>300000</v>
      </c>
      <c r="L25" s="507"/>
      <c r="M25" s="631">
        <v>48000</v>
      </c>
      <c r="N25" s="684"/>
      <c r="O25" s="598"/>
      <c r="P25" s="508">
        <f>K25+L25-M25-N25-O25</f>
        <v>252000</v>
      </c>
      <c r="Q25" s="590" t="s">
        <v>37</v>
      </c>
      <c r="R25" s="691"/>
      <c r="S25" s="582"/>
      <c r="T25" s="583" t="s">
        <v>38</v>
      </c>
      <c r="U25" s="507"/>
      <c r="V25" s="507"/>
      <c r="W25" s="507" t="s">
        <v>477</v>
      </c>
      <c r="X25" s="35"/>
      <c r="Y25" s="72" t="s">
        <v>94</v>
      </c>
      <c r="Z25" s="73">
        <v>140000</v>
      </c>
      <c r="AA25" s="63"/>
      <c r="AB25" s="63"/>
    </row>
    <row r="26" spans="1:28" ht="30.75" customHeight="1">
      <c r="A26" s="494"/>
      <c r="B26" s="494"/>
      <c r="C26" s="494"/>
      <c r="D26" s="494"/>
      <c r="E26" s="494"/>
      <c r="F26" s="494"/>
      <c r="G26" s="85" t="s">
        <v>45</v>
      </c>
      <c r="H26" s="86">
        <v>1</v>
      </c>
      <c r="I26" s="45">
        <f t="shared" si="4"/>
        <v>80000</v>
      </c>
      <c r="J26" s="46">
        <f t="shared" si="0"/>
        <v>80000</v>
      </c>
      <c r="K26" s="494"/>
      <c r="L26" s="494"/>
      <c r="M26" s="494"/>
      <c r="N26" s="587"/>
      <c r="O26" s="587"/>
      <c r="P26" s="494"/>
      <c r="Q26" s="494"/>
      <c r="R26" s="614"/>
      <c r="S26" s="494"/>
      <c r="T26" s="494"/>
      <c r="U26" s="494"/>
      <c r="V26" s="494"/>
      <c r="W26" s="494"/>
      <c r="X26" s="87"/>
      <c r="Y26" s="72" t="s">
        <v>98</v>
      </c>
      <c r="Z26" s="73">
        <v>150000</v>
      </c>
      <c r="AA26" s="63"/>
      <c r="AB26" s="63"/>
    </row>
    <row r="27" spans="1:28" ht="30.75" customHeight="1">
      <c r="A27" s="39">
        <v>13</v>
      </c>
      <c r="B27" s="100">
        <v>45442</v>
      </c>
      <c r="C27" s="127">
        <v>1730844672257</v>
      </c>
      <c r="D27" s="191" t="s">
        <v>501</v>
      </c>
      <c r="E27" s="77" t="s">
        <v>502</v>
      </c>
      <c r="F27" s="409" t="s">
        <v>503</v>
      </c>
      <c r="G27" s="85" t="s">
        <v>130</v>
      </c>
      <c r="H27" s="86">
        <v>10</v>
      </c>
      <c r="I27" s="45">
        <f t="shared" si="4"/>
        <v>220000</v>
      </c>
      <c r="J27" s="46">
        <f t="shared" si="0"/>
        <v>2200000</v>
      </c>
      <c r="K27" s="47">
        <f>SUM(J27)</f>
        <v>2200000</v>
      </c>
      <c r="L27" s="79"/>
      <c r="M27" s="49"/>
      <c r="N27" s="410"/>
      <c r="O27" s="81"/>
      <c r="P27" s="66">
        <f t="shared" ref="P27:P28" si="5">K27+L27-M27-N27-O27</f>
        <v>2200000</v>
      </c>
      <c r="Q27" s="53" t="s">
        <v>37</v>
      </c>
      <c r="R27" s="82">
        <v>85005</v>
      </c>
      <c r="S27" s="55" t="s">
        <v>60</v>
      </c>
      <c r="T27" s="83" t="s">
        <v>38</v>
      </c>
      <c r="U27" s="39"/>
      <c r="V27" s="39"/>
      <c r="W27" s="44"/>
      <c r="X27" s="87"/>
      <c r="Y27" s="72" t="s">
        <v>101</v>
      </c>
      <c r="Z27" s="73">
        <v>125000</v>
      </c>
      <c r="AA27" s="63"/>
      <c r="AB27" s="63"/>
    </row>
    <row r="28" spans="1:28" ht="30.75" customHeight="1">
      <c r="A28" s="592">
        <v>14</v>
      </c>
      <c r="B28" s="519">
        <v>45442</v>
      </c>
      <c r="C28" s="693">
        <v>1730939270812</v>
      </c>
      <c r="D28" s="694" t="s">
        <v>504</v>
      </c>
      <c r="E28" s="616" t="s">
        <v>236</v>
      </c>
      <c r="F28" s="525" t="s">
        <v>341</v>
      </c>
      <c r="G28" s="85" t="s">
        <v>43</v>
      </c>
      <c r="H28" s="86">
        <v>2</v>
      </c>
      <c r="I28" s="45">
        <f t="shared" si="4"/>
        <v>220000</v>
      </c>
      <c r="J28" s="46">
        <f t="shared" si="0"/>
        <v>440000</v>
      </c>
      <c r="K28" s="515">
        <f>SUM(J28:J29)</f>
        <v>600000</v>
      </c>
      <c r="L28" s="697"/>
      <c r="M28" s="586"/>
      <c r="N28" s="684"/>
      <c r="O28" s="598"/>
      <c r="P28" s="502">
        <f t="shared" si="5"/>
        <v>600000</v>
      </c>
      <c r="Q28" s="590" t="s">
        <v>37</v>
      </c>
      <c r="R28" s="691">
        <v>55002</v>
      </c>
      <c r="S28" s="582" t="s">
        <v>60</v>
      </c>
      <c r="T28" s="611" t="s">
        <v>38</v>
      </c>
      <c r="U28" s="592"/>
      <c r="V28" s="592"/>
      <c r="W28" s="592"/>
      <c r="X28" s="87"/>
      <c r="Y28" s="72" t="s">
        <v>104</v>
      </c>
      <c r="Z28" s="73">
        <v>75000</v>
      </c>
      <c r="AA28" s="63"/>
      <c r="AB28" s="63"/>
    </row>
    <row r="29" spans="1:28" ht="30.75" customHeight="1">
      <c r="A29" s="494"/>
      <c r="B29" s="494"/>
      <c r="C29" s="494"/>
      <c r="D29" s="494"/>
      <c r="E29" s="494"/>
      <c r="F29" s="494"/>
      <c r="G29" s="93" t="s">
        <v>45</v>
      </c>
      <c r="H29" s="86">
        <v>2</v>
      </c>
      <c r="I29" s="45">
        <f t="shared" si="4"/>
        <v>80000</v>
      </c>
      <c r="J29" s="46">
        <f t="shared" si="0"/>
        <v>160000</v>
      </c>
      <c r="K29" s="494"/>
      <c r="L29" s="494"/>
      <c r="M29" s="587"/>
      <c r="N29" s="587"/>
      <c r="O29" s="587"/>
      <c r="P29" s="494"/>
      <c r="Q29" s="494"/>
      <c r="R29" s="614"/>
      <c r="S29" s="494"/>
      <c r="T29" s="494"/>
      <c r="U29" s="494"/>
      <c r="V29" s="494"/>
      <c r="W29" s="494"/>
      <c r="X29" s="87"/>
      <c r="Y29" s="72" t="s">
        <v>108</v>
      </c>
      <c r="Z29" s="73">
        <v>475000</v>
      </c>
      <c r="AA29" s="63"/>
      <c r="AB29" s="63"/>
    </row>
    <row r="30" spans="1:28" ht="39" customHeight="1">
      <c r="A30" s="411">
        <v>15</v>
      </c>
      <c r="B30" s="100">
        <v>45442</v>
      </c>
      <c r="C30" s="127">
        <v>1730939270812</v>
      </c>
      <c r="D30" s="191" t="s">
        <v>505</v>
      </c>
      <c r="E30" s="412" t="s">
        <v>506</v>
      </c>
      <c r="F30" s="413" t="s">
        <v>507</v>
      </c>
      <c r="G30" s="93" t="s">
        <v>130</v>
      </c>
      <c r="H30" s="86">
        <v>5</v>
      </c>
      <c r="I30" s="45">
        <f t="shared" si="4"/>
        <v>220000</v>
      </c>
      <c r="J30" s="46">
        <f t="shared" si="0"/>
        <v>1100000</v>
      </c>
      <c r="K30" s="47">
        <f t="shared" ref="K30:K34" si="6">SUM(J30)</f>
        <v>1100000</v>
      </c>
      <c r="L30" s="136"/>
      <c r="M30" s="104"/>
      <c r="N30" s="410"/>
      <c r="O30" s="51"/>
      <c r="P30" s="66">
        <f t="shared" ref="P30:P35" si="7">K30+L30-M30-N30-O30</f>
        <v>1100000</v>
      </c>
      <c r="Q30" s="53" t="s">
        <v>37</v>
      </c>
      <c r="R30" s="210">
        <v>58002</v>
      </c>
      <c r="S30" s="55" t="s">
        <v>60</v>
      </c>
      <c r="T30" s="83" t="s">
        <v>38</v>
      </c>
      <c r="U30" s="137"/>
      <c r="V30" s="137"/>
      <c r="W30" s="72"/>
      <c r="X30" s="87"/>
      <c r="Y30" s="90" t="s">
        <v>109</v>
      </c>
      <c r="Z30" s="91">
        <v>220000</v>
      </c>
      <c r="AA30" s="92"/>
      <c r="AB30" s="92"/>
    </row>
    <row r="31" spans="1:28" ht="36" customHeight="1">
      <c r="A31" s="72">
        <v>16</v>
      </c>
      <c r="B31" s="100">
        <v>45442</v>
      </c>
      <c r="C31" s="101">
        <v>1731191325313</v>
      </c>
      <c r="D31" s="414" t="s">
        <v>508</v>
      </c>
      <c r="E31" s="77" t="s">
        <v>509</v>
      </c>
      <c r="F31" s="415" t="s">
        <v>510</v>
      </c>
      <c r="G31" s="93" t="s">
        <v>36</v>
      </c>
      <c r="H31" s="102">
        <v>1</v>
      </c>
      <c r="I31" s="45">
        <f t="shared" si="4"/>
        <v>220000</v>
      </c>
      <c r="J31" s="46">
        <f t="shared" si="0"/>
        <v>220000</v>
      </c>
      <c r="K31" s="47">
        <f t="shared" si="6"/>
        <v>220000</v>
      </c>
      <c r="L31" s="103">
        <v>40001</v>
      </c>
      <c r="M31" s="104"/>
      <c r="N31" s="410"/>
      <c r="O31" s="51">
        <v>20001</v>
      </c>
      <c r="P31" s="66">
        <f t="shared" si="7"/>
        <v>240000</v>
      </c>
      <c r="Q31" s="53" t="s">
        <v>37</v>
      </c>
      <c r="R31" s="105"/>
      <c r="S31" s="55"/>
      <c r="T31" s="83" t="s">
        <v>38</v>
      </c>
      <c r="U31" s="72"/>
      <c r="V31" s="72"/>
      <c r="W31" s="72"/>
      <c r="X31" s="94"/>
      <c r="Y31" s="90" t="s">
        <v>113</v>
      </c>
      <c r="Z31" s="91">
        <v>220000</v>
      </c>
      <c r="AA31" s="92"/>
      <c r="AB31" s="92"/>
    </row>
    <row r="32" spans="1:28" ht="30.75" customHeight="1">
      <c r="A32" s="36">
        <v>17</v>
      </c>
      <c r="B32" s="100">
        <v>45443</v>
      </c>
      <c r="C32" s="101">
        <v>1740260949234</v>
      </c>
      <c r="D32" s="414" t="s">
        <v>511</v>
      </c>
      <c r="E32" s="77" t="s">
        <v>512</v>
      </c>
      <c r="F32" s="415" t="s">
        <v>513</v>
      </c>
      <c r="G32" s="93" t="s">
        <v>36</v>
      </c>
      <c r="H32" s="102">
        <v>1</v>
      </c>
      <c r="I32" s="45">
        <f t="shared" si="4"/>
        <v>220000</v>
      </c>
      <c r="J32" s="46">
        <f t="shared" si="0"/>
        <v>220000</v>
      </c>
      <c r="K32" s="47">
        <f t="shared" si="6"/>
        <v>220000</v>
      </c>
      <c r="L32" s="103">
        <v>40001</v>
      </c>
      <c r="M32" s="104"/>
      <c r="N32" s="410"/>
      <c r="O32" s="51">
        <v>20001</v>
      </c>
      <c r="P32" s="66">
        <f t="shared" si="7"/>
        <v>240000</v>
      </c>
      <c r="Q32" s="53" t="s">
        <v>37</v>
      </c>
      <c r="R32" s="105"/>
      <c r="S32" s="55"/>
      <c r="T32" s="83" t="s">
        <v>38</v>
      </c>
      <c r="U32" s="72"/>
      <c r="V32" s="72"/>
      <c r="W32" s="72"/>
      <c r="X32" s="95"/>
      <c r="Y32" s="96" t="s">
        <v>114</v>
      </c>
      <c r="Z32" s="97">
        <v>220000</v>
      </c>
      <c r="AA32" s="92"/>
      <c r="AB32" s="92"/>
    </row>
    <row r="33" spans="1:28" ht="33" customHeight="1">
      <c r="A33" s="416">
        <v>18</v>
      </c>
      <c r="B33" s="100">
        <v>45446</v>
      </c>
      <c r="C33" s="101">
        <v>1742100807401</v>
      </c>
      <c r="D33" s="414" t="s">
        <v>514</v>
      </c>
      <c r="E33" s="77" t="s">
        <v>515</v>
      </c>
      <c r="F33" s="415" t="s">
        <v>516</v>
      </c>
      <c r="G33" s="93" t="s">
        <v>36</v>
      </c>
      <c r="H33" s="102">
        <v>2</v>
      </c>
      <c r="I33" s="45">
        <f t="shared" si="4"/>
        <v>220000</v>
      </c>
      <c r="J33" s="46">
        <f t="shared" si="0"/>
        <v>440000</v>
      </c>
      <c r="K33" s="47">
        <f t="shared" si="6"/>
        <v>440000</v>
      </c>
      <c r="L33" s="103">
        <v>46500</v>
      </c>
      <c r="M33" s="104"/>
      <c r="N33" s="410"/>
      <c r="O33" s="51">
        <v>16500</v>
      </c>
      <c r="P33" s="66">
        <f t="shared" si="7"/>
        <v>470000</v>
      </c>
      <c r="Q33" s="53" t="s">
        <v>37</v>
      </c>
      <c r="R33" s="105"/>
      <c r="S33" s="55"/>
      <c r="T33" s="83" t="s">
        <v>38</v>
      </c>
      <c r="U33" s="72"/>
      <c r="V33" s="72"/>
      <c r="W33" s="72"/>
      <c r="X33" s="87"/>
      <c r="Y33" s="96" t="s">
        <v>115</v>
      </c>
      <c r="Z33" s="97">
        <v>220000</v>
      </c>
      <c r="AA33" s="92"/>
      <c r="AB33" s="92"/>
    </row>
    <row r="34" spans="1:28" ht="30.75" customHeight="1">
      <c r="A34" s="101">
        <v>19</v>
      </c>
      <c r="B34" s="100">
        <v>45446</v>
      </c>
      <c r="C34" s="417">
        <v>1742182336802</v>
      </c>
      <c r="D34" s="414" t="s">
        <v>517</v>
      </c>
      <c r="E34" s="77" t="s">
        <v>518</v>
      </c>
      <c r="F34" s="415" t="s">
        <v>519</v>
      </c>
      <c r="G34" s="93" t="s">
        <v>36</v>
      </c>
      <c r="H34" s="102">
        <v>1</v>
      </c>
      <c r="I34" s="45">
        <f t="shared" si="4"/>
        <v>220000</v>
      </c>
      <c r="J34" s="46">
        <f t="shared" si="0"/>
        <v>220000</v>
      </c>
      <c r="K34" s="47">
        <f t="shared" si="6"/>
        <v>220000</v>
      </c>
      <c r="L34" s="103">
        <v>44000</v>
      </c>
      <c r="M34" s="104"/>
      <c r="N34" s="410"/>
      <c r="O34" s="51">
        <v>24000</v>
      </c>
      <c r="P34" s="66">
        <f t="shared" si="7"/>
        <v>240000</v>
      </c>
      <c r="Q34" s="53" t="s">
        <v>37</v>
      </c>
      <c r="R34" s="105"/>
      <c r="S34" s="55"/>
      <c r="T34" s="83" t="s">
        <v>38</v>
      </c>
      <c r="U34" s="72"/>
      <c r="V34" s="72"/>
      <c r="W34" s="72"/>
      <c r="X34" s="87"/>
      <c r="Y34" s="90" t="s">
        <v>117</v>
      </c>
      <c r="Z34" s="91">
        <v>220000</v>
      </c>
      <c r="AA34" s="92"/>
      <c r="AB34" s="92"/>
    </row>
    <row r="35" spans="1:28" ht="30.75" customHeight="1">
      <c r="A35" s="698">
        <v>20</v>
      </c>
      <c r="B35" s="519">
        <v>45446</v>
      </c>
      <c r="C35" s="693">
        <v>1744696706842</v>
      </c>
      <c r="D35" s="699" t="s">
        <v>520</v>
      </c>
      <c r="E35" s="616" t="s">
        <v>521</v>
      </c>
      <c r="F35" s="617" t="s">
        <v>522</v>
      </c>
      <c r="G35" s="85" t="s">
        <v>200</v>
      </c>
      <c r="H35" s="102">
        <v>1</v>
      </c>
      <c r="I35" s="45">
        <f t="shared" si="4"/>
        <v>220000</v>
      </c>
      <c r="J35" s="46">
        <f t="shared" si="0"/>
        <v>220000</v>
      </c>
      <c r="K35" s="515">
        <f>SUM(J35:J36)</f>
        <v>660000</v>
      </c>
      <c r="L35" s="612"/>
      <c r="M35" s="586"/>
      <c r="N35" s="695"/>
      <c r="O35" s="589"/>
      <c r="P35" s="502">
        <f t="shared" si="7"/>
        <v>660000</v>
      </c>
      <c r="Q35" s="590" t="s">
        <v>37</v>
      </c>
      <c r="R35" s="621">
        <v>52002</v>
      </c>
      <c r="S35" s="582" t="s">
        <v>60</v>
      </c>
      <c r="T35" s="611" t="s">
        <v>38</v>
      </c>
      <c r="U35" s="507"/>
      <c r="V35" s="507"/>
      <c r="W35" s="507"/>
      <c r="X35" s="87"/>
      <c r="Y35" s="90" t="s">
        <v>121</v>
      </c>
      <c r="Z35" s="91">
        <v>220000</v>
      </c>
      <c r="AA35" s="92"/>
      <c r="AB35" s="92"/>
    </row>
    <row r="36" spans="1:28" ht="30.75" customHeight="1">
      <c r="A36" s="494"/>
      <c r="B36" s="494"/>
      <c r="C36" s="494"/>
      <c r="D36" s="497"/>
      <c r="E36" s="494"/>
      <c r="F36" s="494"/>
      <c r="G36" s="85" t="s">
        <v>100</v>
      </c>
      <c r="H36" s="102">
        <v>2</v>
      </c>
      <c r="I36" s="45">
        <f t="shared" si="4"/>
        <v>220000</v>
      </c>
      <c r="J36" s="46">
        <f t="shared" si="0"/>
        <v>440000</v>
      </c>
      <c r="K36" s="494"/>
      <c r="L36" s="494"/>
      <c r="M36" s="587"/>
      <c r="N36" s="614"/>
      <c r="O36" s="494"/>
      <c r="P36" s="494"/>
      <c r="Q36" s="494"/>
      <c r="R36" s="548"/>
      <c r="S36" s="494"/>
      <c r="T36" s="494"/>
      <c r="U36" s="494"/>
      <c r="V36" s="494"/>
      <c r="W36" s="494"/>
      <c r="X36" s="87"/>
      <c r="Y36" s="90" t="s">
        <v>122</v>
      </c>
      <c r="Z36" s="91">
        <v>80000</v>
      </c>
      <c r="AA36" s="92"/>
      <c r="AB36" s="92"/>
    </row>
    <row r="37" spans="1:28" ht="30.75" customHeight="1">
      <c r="A37" s="507">
        <v>21</v>
      </c>
      <c r="B37" s="519">
        <v>45447</v>
      </c>
      <c r="C37" s="693">
        <v>1740168169122</v>
      </c>
      <c r="D37" s="699" t="s">
        <v>523</v>
      </c>
      <c r="E37" s="616" t="s">
        <v>524</v>
      </c>
      <c r="F37" s="619" t="s">
        <v>525</v>
      </c>
      <c r="G37" s="85" t="s">
        <v>130</v>
      </c>
      <c r="H37" s="102">
        <v>8</v>
      </c>
      <c r="I37" s="45">
        <f t="shared" si="4"/>
        <v>220000</v>
      </c>
      <c r="J37" s="46">
        <f t="shared" si="0"/>
        <v>1760000</v>
      </c>
      <c r="K37" s="515">
        <f>SUM(J37:J39)</f>
        <v>2420000</v>
      </c>
      <c r="L37" s="612"/>
      <c r="M37" s="586"/>
      <c r="N37" s="695"/>
      <c r="O37" s="589"/>
      <c r="P37" s="502">
        <f>K37+L37-M37-N37-O37</f>
        <v>2420000</v>
      </c>
      <c r="Q37" s="590" t="s">
        <v>37</v>
      </c>
      <c r="R37" s="696">
        <v>88505</v>
      </c>
      <c r="S37" s="582" t="s">
        <v>60</v>
      </c>
      <c r="T37" s="611" t="s">
        <v>38</v>
      </c>
      <c r="U37" s="507"/>
      <c r="V37" s="507"/>
      <c r="W37" s="507"/>
      <c r="X37" s="87"/>
      <c r="Y37" s="90" t="s">
        <v>127</v>
      </c>
      <c r="Z37" s="91">
        <v>220000</v>
      </c>
      <c r="AA37" s="106"/>
      <c r="AB37" s="106"/>
    </row>
    <row r="38" spans="1:28" ht="30.75" customHeight="1">
      <c r="A38" s="493"/>
      <c r="B38" s="493"/>
      <c r="C38" s="493"/>
      <c r="D38" s="496"/>
      <c r="E38" s="493"/>
      <c r="F38" s="493"/>
      <c r="G38" s="85" t="s">
        <v>126</v>
      </c>
      <c r="H38" s="102">
        <v>2</v>
      </c>
      <c r="I38" s="45">
        <f t="shared" si="4"/>
        <v>220000</v>
      </c>
      <c r="J38" s="46">
        <f t="shared" si="0"/>
        <v>440000</v>
      </c>
      <c r="K38" s="493"/>
      <c r="L38" s="493"/>
      <c r="M38" s="504"/>
      <c r="N38" s="490"/>
      <c r="O38" s="493"/>
      <c r="P38" s="493"/>
      <c r="Q38" s="493"/>
      <c r="R38" s="496"/>
      <c r="S38" s="493"/>
      <c r="T38" s="493"/>
      <c r="U38" s="493"/>
      <c r="V38" s="493"/>
      <c r="W38" s="493"/>
      <c r="X38" s="87"/>
      <c r="Y38" s="90" t="s">
        <v>128</v>
      </c>
      <c r="Z38" s="91">
        <v>220000</v>
      </c>
      <c r="AA38" s="106"/>
      <c r="AB38" s="106"/>
    </row>
    <row r="39" spans="1:28" ht="40.5" customHeight="1">
      <c r="A39" s="494"/>
      <c r="B39" s="494"/>
      <c r="C39" s="494"/>
      <c r="D39" s="497"/>
      <c r="E39" s="494"/>
      <c r="F39" s="494"/>
      <c r="G39" s="85" t="s">
        <v>36</v>
      </c>
      <c r="H39" s="102">
        <v>1</v>
      </c>
      <c r="I39" s="45">
        <f t="shared" si="4"/>
        <v>220000</v>
      </c>
      <c r="J39" s="46">
        <f t="shared" si="0"/>
        <v>220000</v>
      </c>
      <c r="K39" s="494"/>
      <c r="L39" s="494"/>
      <c r="M39" s="587"/>
      <c r="N39" s="614"/>
      <c r="O39" s="494"/>
      <c r="P39" s="494"/>
      <c r="Q39" s="494"/>
      <c r="R39" s="497"/>
      <c r="S39" s="494"/>
      <c r="T39" s="494"/>
      <c r="U39" s="494"/>
      <c r="V39" s="494"/>
      <c r="W39" s="494"/>
      <c r="X39" s="87"/>
      <c r="Y39" s="90" t="s">
        <v>131</v>
      </c>
      <c r="Z39" s="91">
        <v>220000</v>
      </c>
      <c r="AA39" s="110"/>
      <c r="AB39" s="110"/>
    </row>
    <row r="40" spans="1:28" ht="30.75" customHeight="1">
      <c r="A40" s="103">
        <v>22</v>
      </c>
      <c r="B40" s="100">
        <v>45448</v>
      </c>
      <c r="C40" s="418" t="s">
        <v>526</v>
      </c>
      <c r="D40" s="41" t="s">
        <v>29</v>
      </c>
      <c r="E40" s="72"/>
      <c r="F40" s="125" t="s">
        <v>73</v>
      </c>
      <c r="G40" s="85" t="s">
        <v>527</v>
      </c>
      <c r="H40" s="102">
        <v>2</v>
      </c>
      <c r="I40" s="45">
        <f t="shared" si="4"/>
        <v>160000</v>
      </c>
      <c r="J40" s="46">
        <f t="shared" si="0"/>
        <v>320000</v>
      </c>
      <c r="K40" s="47">
        <f>SUM(J40)</f>
        <v>320000</v>
      </c>
      <c r="L40" s="72"/>
      <c r="M40" s="104">
        <v>31440</v>
      </c>
      <c r="N40" s="410"/>
      <c r="O40" s="51"/>
      <c r="P40" s="52">
        <f t="shared" ref="P40:P41" si="8">K40+L40-M40-N40-O40</f>
        <v>288560</v>
      </c>
      <c r="Q40" s="53" t="s">
        <v>37</v>
      </c>
      <c r="R40" s="103"/>
      <c r="S40" s="55"/>
      <c r="T40" s="83" t="s">
        <v>38</v>
      </c>
      <c r="U40" s="72"/>
      <c r="V40" s="72"/>
      <c r="W40" s="44" t="s">
        <v>479</v>
      </c>
      <c r="X40" s="87"/>
      <c r="Y40" s="90" t="s">
        <v>122</v>
      </c>
      <c r="Z40" s="91">
        <v>80000</v>
      </c>
      <c r="AA40" s="92"/>
      <c r="AB40" s="92"/>
    </row>
    <row r="41" spans="1:28" ht="30.75" customHeight="1">
      <c r="A41" s="612">
        <v>23</v>
      </c>
      <c r="B41" s="519">
        <v>45448</v>
      </c>
      <c r="C41" s="693">
        <v>1742033643891</v>
      </c>
      <c r="D41" s="714" t="s">
        <v>501</v>
      </c>
      <c r="E41" s="522" t="s">
        <v>502</v>
      </c>
      <c r="F41" s="703" t="s">
        <v>528</v>
      </c>
      <c r="G41" s="98" t="s">
        <v>68</v>
      </c>
      <c r="H41" s="107">
        <v>2</v>
      </c>
      <c r="I41" s="69">
        <f t="shared" si="4"/>
        <v>185000</v>
      </c>
      <c r="J41" s="70">
        <f t="shared" si="0"/>
        <v>370000</v>
      </c>
      <c r="K41" s="515">
        <f>SUM(J41:J43)</f>
        <v>1910000</v>
      </c>
      <c r="L41" s="507"/>
      <c r="M41" s="586"/>
      <c r="N41" s="695"/>
      <c r="O41" s="589"/>
      <c r="P41" s="502">
        <f t="shared" si="8"/>
        <v>1910000</v>
      </c>
      <c r="Q41" s="590" t="s">
        <v>37</v>
      </c>
      <c r="R41" s="612">
        <v>74504</v>
      </c>
      <c r="S41" s="582" t="s">
        <v>60</v>
      </c>
      <c r="T41" s="611" t="s">
        <v>38</v>
      </c>
      <c r="U41" s="507"/>
      <c r="V41" s="507"/>
      <c r="W41" s="507"/>
      <c r="X41" s="87"/>
      <c r="Y41" s="90" t="s">
        <v>138</v>
      </c>
      <c r="Z41" s="73">
        <v>45000</v>
      </c>
      <c r="AA41" s="106"/>
      <c r="AB41" s="106"/>
    </row>
    <row r="42" spans="1:28" ht="30.75" customHeight="1">
      <c r="A42" s="493"/>
      <c r="B42" s="493"/>
      <c r="C42" s="493"/>
      <c r="D42" s="493"/>
      <c r="E42" s="493"/>
      <c r="F42" s="493"/>
      <c r="G42" s="85" t="s">
        <v>66</v>
      </c>
      <c r="H42" s="102">
        <v>5</v>
      </c>
      <c r="I42" s="45">
        <f t="shared" si="4"/>
        <v>220000</v>
      </c>
      <c r="J42" s="46">
        <f t="shared" si="0"/>
        <v>1100000</v>
      </c>
      <c r="K42" s="493"/>
      <c r="L42" s="493"/>
      <c r="M42" s="504"/>
      <c r="N42" s="490"/>
      <c r="O42" s="493"/>
      <c r="P42" s="493"/>
      <c r="Q42" s="493"/>
      <c r="R42" s="493"/>
      <c r="S42" s="493"/>
      <c r="T42" s="493"/>
      <c r="U42" s="493"/>
      <c r="V42" s="493"/>
      <c r="W42" s="493"/>
      <c r="X42" s="87"/>
      <c r="Y42" s="72" t="s">
        <v>529</v>
      </c>
      <c r="Z42" s="73">
        <v>45000</v>
      </c>
      <c r="AA42" s="106"/>
      <c r="AB42" s="106"/>
    </row>
    <row r="43" spans="1:28" ht="30.75" customHeight="1">
      <c r="A43" s="494"/>
      <c r="B43" s="494"/>
      <c r="C43" s="494"/>
      <c r="D43" s="494"/>
      <c r="E43" s="494"/>
      <c r="F43" s="494"/>
      <c r="G43" s="85" t="s">
        <v>43</v>
      </c>
      <c r="H43" s="86">
        <v>2</v>
      </c>
      <c r="I43" s="45">
        <f t="shared" si="4"/>
        <v>220000</v>
      </c>
      <c r="J43" s="46">
        <f t="shared" si="0"/>
        <v>440000</v>
      </c>
      <c r="K43" s="494"/>
      <c r="L43" s="494"/>
      <c r="M43" s="587"/>
      <c r="N43" s="614"/>
      <c r="O43" s="494"/>
      <c r="P43" s="494"/>
      <c r="Q43" s="494"/>
      <c r="R43" s="494"/>
      <c r="S43" s="494"/>
      <c r="T43" s="494"/>
      <c r="U43" s="494"/>
      <c r="V43" s="494"/>
      <c r="W43" s="494"/>
      <c r="X43" s="87"/>
      <c r="Y43" s="72" t="s">
        <v>142</v>
      </c>
      <c r="Z43" s="73">
        <v>165000</v>
      </c>
      <c r="AA43" s="106"/>
      <c r="AB43" s="106"/>
    </row>
    <row r="44" spans="1:28" ht="30.75" customHeight="1">
      <c r="A44" s="103">
        <v>24</v>
      </c>
      <c r="B44" s="100">
        <v>45449</v>
      </c>
      <c r="C44" s="418" t="s">
        <v>530</v>
      </c>
      <c r="D44" s="419" t="s">
        <v>29</v>
      </c>
      <c r="E44" s="72"/>
      <c r="F44" s="125" t="s">
        <v>96</v>
      </c>
      <c r="G44" s="85" t="s">
        <v>82</v>
      </c>
      <c r="H44" s="102">
        <v>1</v>
      </c>
      <c r="I44" s="45">
        <f t="shared" si="4"/>
        <v>45000</v>
      </c>
      <c r="J44" s="46">
        <f t="shared" si="0"/>
        <v>45000</v>
      </c>
      <c r="K44" s="47">
        <f t="shared" ref="K44:K47" si="9">SUM(J44)</f>
        <v>45000</v>
      </c>
      <c r="L44" s="126"/>
      <c r="M44" s="49">
        <v>3600</v>
      </c>
      <c r="N44" s="403"/>
      <c r="O44" s="51"/>
      <c r="P44" s="52">
        <f t="shared" ref="P44:P48" si="10">K44+L44-M44-N44-O44</f>
        <v>41400</v>
      </c>
      <c r="Q44" s="53" t="s">
        <v>37</v>
      </c>
      <c r="R44" s="103"/>
      <c r="S44" s="55"/>
      <c r="T44" s="83" t="s">
        <v>38</v>
      </c>
      <c r="U44" s="72"/>
      <c r="V44" s="72"/>
      <c r="W44" s="44" t="s">
        <v>479</v>
      </c>
      <c r="X44" s="87"/>
      <c r="Y44" s="72" t="s">
        <v>147</v>
      </c>
      <c r="Z44" s="73">
        <v>160000</v>
      </c>
      <c r="AA44" s="106"/>
      <c r="AB44" s="106"/>
    </row>
    <row r="45" spans="1:28" ht="33.75" customHeight="1">
      <c r="A45" s="103">
        <v>25</v>
      </c>
      <c r="B45" s="100">
        <v>45449</v>
      </c>
      <c r="C45" s="127" t="s">
        <v>531</v>
      </c>
      <c r="D45" s="420" t="s">
        <v>29</v>
      </c>
      <c r="E45" s="72"/>
      <c r="F45" s="128" t="s">
        <v>35</v>
      </c>
      <c r="G45" s="85" t="s">
        <v>66</v>
      </c>
      <c r="H45" s="102">
        <v>5</v>
      </c>
      <c r="I45" s="45">
        <f t="shared" si="4"/>
        <v>220000</v>
      </c>
      <c r="J45" s="46">
        <f t="shared" si="0"/>
        <v>1100000</v>
      </c>
      <c r="K45" s="47">
        <f t="shared" si="9"/>
        <v>1100000</v>
      </c>
      <c r="L45" s="103"/>
      <c r="M45" s="49">
        <v>88480</v>
      </c>
      <c r="N45" s="403"/>
      <c r="O45" s="51"/>
      <c r="P45" s="52">
        <f t="shared" si="10"/>
        <v>1011520</v>
      </c>
      <c r="Q45" s="53" t="s">
        <v>37</v>
      </c>
      <c r="R45" s="103"/>
      <c r="S45" s="55"/>
      <c r="T45" s="83" t="s">
        <v>38</v>
      </c>
      <c r="U45" s="72"/>
      <c r="V45" s="72"/>
      <c r="W45" s="44" t="s">
        <v>479</v>
      </c>
      <c r="X45" s="87"/>
      <c r="Y45" s="72" t="s">
        <v>151</v>
      </c>
      <c r="Z45" s="73">
        <v>220000</v>
      </c>
      <c r="AA45" s="106"/>
      <c r="AB45" s="106"/>
    </row>
    <row r="46" spans="1:28" ht="33.75" customHeight="1">
      <c r="A46" s="103">
        <v>26</v>
      </c>
      <c r="B46" s="100">
        <v>45449</v>
      </c>
      <c r="C46" s="72">
        <v>1742022903530</v>
      </c>
      <c r="D46" s="111" t="s">
        <v>532</v>
      </c>
      <c r="E46" s="112" t="s">
        <v>533</v>
      </c>
      <c r="F46" s="421" t="s">
        <v>534</v>
      </c>
      <c r="G46" s="85" t="s">
        <v>126</v>
      </c>
      <c r="H46" s="102">
        <v>5</v>
      </c>
      <c r="I46" s="45">
        <f t="shared" si="4"/>
        <v>220000</v>
      </c>
      <c r="J46" s="46">
        <f t="shared" si="0"/>
        <v>1100000</v>
      </c>
      <c r="K46" s="47">
        <f t="shared" si="9"/>
        <v>1100000</v>
      </c>
      <c r="L46" s="103"/>
      <c r="M46" s="49"/>
      <c r="N46" s="403"/>
      <c r="O46" s="51"/>
      <c r="P46" s="66">
        <f t="shared" si="10"/>
        <v>1100000</v>
      </c>
      <c r="Q46" s="53" t="s">
        <v>37</v>
      </c>
      <c r="R46" s="103">
        <v>68997</v>
      </c>
      <c r="S46" s="55" t="s">
        <v>60</v>
      </c>
      <c r="T46" s="83" t="s">
        <v>38</v>
      </c>
      <c r="U46" s="72"/>
      <c r="V46" s="72"/>
      <c r="W46" s="72"/>
      <c r="X46" s="87"/>
      <c r="Y46" s="72" t="s">
        <v>155</v>
      </c>
      <c r="Z46" s="73">
        <v>160000</v>
      </c>
      <c r="AA46" s="106"/>
      <c r="AB46" s="106"/>
    </row>
    <row r="47" spans="1:28" ht="34.5" customHeight="1">
      <c r="A47" s="103">
        <v>27</v>
      </c>
      <c r="B47" s="100">
        <v>45449</v>
      </c>
      <c r="C47" s="72">
        <v>1742231024932</v>
      </c>
      <c r="D47" s="111" t="s">
        <v>535</v>
      </c>
      <c r="E47" s="112" t="s">
        <v>536</v>
      </c>
      <c r="F47" s="128" t="s">
        <v>537</v>
      </c>
      <c r="G47" s="85" t="s">
        <v>66</v>
      </c>
      <c r="H47" s="86">
        <v>3</v>
      </c>
      <c r="I47" s="45">
        <f t="shared" si="4"/>
        <v>220000</v>
      </c>
      <c r="J47" s="46">
        <f t="shared" si="0"/>
        <v>660000</v>
      </c>
      <c r="K47" s="47">
        <f t="shared" si="9"/>
        <v>660000</v>
      </c>
      <c r="L47" s="103"/>
      <c r="M47" s="49"/>
      <c r="N47" s="403"/>
      <c r="O47" s="51"/>
      <c r="P47" s="66">
        <f t="shared" si="10"/>
        <v>660000</v>
      </c>
      <c r="Q47" s="53" t="s">
        <v>37</v>
      </c>
      <c r="R47" s="103">
        <v>42001</v>
      </c>
      <c r="S47" s="55" t="s">
        <v>60</v>
      </c>
      <c r="T47" s="83" t="s">
        <v>38</v>
      </c>
      <c r="U47" s="72"/>
      <c r="V47" s="72"/>
      <c r="W47" s="72"/>
      <c r="X47" s="87"/>
      <c r="Y47" s="72" t="s">
        <v>159</v>
      </c>
      <c r="Z47" s="73">
        <v>110000</v>
      </c>
      <c r="AA47" s="92"/>
      <c r="AB47" s="92"/>
    </row>
    <row r="48" spans="1:28" ht="30.75" customHeight="1">
      <c r="A48" s="612">
        <v>28</v>
      </c>
      <c r="B48" s="519">
        <v>45449</v>
      </c>
      <c r="C48" s="507">
        <v>1742259847712</v>
      </c>
      <c r="D48" s="703" t="s">
        <v>538</v>
      </c>
      <c r="E48" s="604" t="s">
        <v>539</v>
      </c>
      <c r="F48" s="612" t="s">
        <v>540</v>
      </c>
      <c r="G48" s="85" t="s">
        <v>200</v>
      </c>
      <c r="H48" s="86">
        <v>1</v>
      </c>
      <c r="I48" s="45">
        <f t="shared" si="4"/>
        <v>220000</v>
      </c>
      <c r="J48" s="46">
        <f t="shared" si="0"/>
        <v>220000</v>
      </c>
      <c r="K48" s="515">
        <f>SUM(J48:J50)</f>
        <v>660000</v>
      </c>
      <c r="L48" s="612"/>
      <c r="M48" s="631"/>
      <c r="N48" s="688"/>
      <c r="O48" s="589"/>
      <c r="P48" s="502">
        <f t="shared" si="10"/>
        <v>660000</v>
      </c>
      <c r="Q48" s="590" t="s">
        <v>37</v>
      </c>
      <c r="R48" s="612">
        <v>49002</v>
      </c>
      <c r="S48" s="582" t="s">
        <v>60</v>
      </c>
      <c r="T48" s="611" t="s">
        <v>38</v>
      </c>
      <c r="U48" s="507"/>
      <c r="V48" s="507"/>
      <c r="W48" s="507"/>
      <c r="X48" s="87"/>
      <c r="Y48" s="72" t="s">
        <v>163</v>
      </c>
      <c r="Z48" s="73">
        <v>220000</v>
      </c>
      <c r="AA48" s="92"/>
      <c r="AB48" s="92"/>
    </row>
    <row r="49" spans="1:28" ht="30.75" customHeight="1">
      <c r="A49" s="493"/>
      <c r="B49" s="493"/>
      <c r="C49" s="493"/>
      <c r="D49" s="493"/>
      <c r="E49" s="493"/>
      <c r="F49" s="493"/>
      <c r="G49" s="85" t="s">
        <v>97</v>
      </c>
      <c r="H49" s="86">
        <v>1</v>
      </c>
      <c r="I49" s="45">
        <f t="shared" si="4"/>
        <v>220000</v>
      </c>
      <c r="J49" s="46">
        <f t="shared" si="0"/>
        <v>220000</v>
      </c>
      <c r="K49" s="493"/>
      <c r="L49" s="493"/>
      <c r="M49" s="493"/>
      <c r="N49" s="493"/>
      <c r="O49" s="493"/>
      <c r="P49" s="493"/>
      <c r="Q49" s="493"/>
      <c r="R49" s="493"/>
      <c r="S49" s="493"/>
      <c r="T49" s="493"/>
      <c r="U49" s="493"/>
      <c r="V49" s="493"/>
      <c r="W49" s="493"/>
      <c r="X49" s="87"/>
      <c r="Y49" s="72" t="s">
        <v>164</v>
      </c>
      <c r="Z49" s="73">
        <v>115000</v>
      </c>
      <c r="AA49" s="92"/>
      <c r="AB49" s="92"/>
    </row>
    <row r="50" spans="1:28" ht="30.75" customHeight="1">
      <c r="A50" s="494"/>
      <c r="B50" s="494"/>
      <c r="C50" s="494"/>
      <c r="D50" s="494"/>
      <c r="E50" s="494"/>
      <c r="F50" s="494"/>
      <c r="G50" s="85" t="s">
        <v>100</v>
      </c>
      <c r="H50" s="102">
        <v>1</v>
      </c>
      <c r="I50" s="45">
        <f t="shared" si="4"/>
        <v>220000</v>
      </c>
      <c r="J50" s="46">
        <f t="shared" si="0"/>
        <v>220000</v>
      </c>
      <c r="K50" s="494"/>
      <c r="L50" s="494"/>
      <c r="M50" s="494"/>
      <c r="N50" s="494"/>
      <c r="O50" s="494"/>
      <c r="P50" s="494"/>
      <c r="Q50" s="494"/>
      <c r="R50" s="494"/>
      <c r="S50" s="494"/>
      <c r="T50" s="494"/>
      <c r="U50" s="494"/>
      <c r="V50" s="494"/>
      <c r="W50" s="494"/>
      <c r="X50" s="87"/>
      <c r="Y50" s="72" t="s">
        <v>167</v>
      </c>
      <c r="Z50" s="73">
        <v>75000</v>
      </c>
      <c r="AA50" s="92"/>
      <c r="AB50" s="92"/>
    </row>
    <row r="51" spans="1:28" ht="30.75" customHeight="1">
      <c r="A51" s="103">
        <v>29</v>
      </c>
      <c r="B51" s="100">
        <v>45449</v>
      </c>
      <c r="C51" s="72" t="s">
        <v>541</v>
      </c>
      <c r="D51" s="41" t="s">
        <v>153</v>
      </c>
      <c r="E51" s="112" t="s">
        <v>242</v>
      </c>
      <c r="F51" s="128" t="s">
        <v>243</v>
      </c>
      <c r="G51" s="85" t="s">
        <v>36</v>
      </c>
      <c r="H51" s="86">
        <v>2</v>
      </c>
      <c r="I51" s="45">
        <f t="shared" si="4"/>
        <v>220000</v>
      </c>
      <c r="J51" s="46">
        <f t="shared" si="0"/>
        <v>440000</v>
      </c>
      <c r="K51" s="47">
        <f t="shared" ref="K51:K52" si="11">SUM(J51)</f>
        <v>440000</v>
      </c>
      <c r="L51" s="103"/>
      <c r="M51" s="49">
        <v>24000</v>
      </c>
      <c r="N51" s="403"/>
      <c r="O51" s="51"/>
      <c r="P51" s="52">
        <f t="shared" ref="P51:P56" si="12">K51+L51-M51-N51-O51</f>
        <v>416000</v>
      </c>
      <c r="Q51" s="53" t="s">
        <v>37</v>
      </c>
      <c r="R51" s="103"/>
      <c r="S51" s="55"/>
      <c r="T51" s="83" t="s">
        <v>38</v>
      </c>
      <c r="U51" s="72"/>
      <c r="V51" s="72"/>
      <c r="W51" s="72" t="s">
        <v>477</v>
      </c>
      <c r="X51" s="4"/>
      <c r="Y51" s="72" t="s">
        <v>31</v>
      </c>
      <c r="Z51" s="73">
        <v>599000</v>
      </c>
      <c r="AA51" s="92"/>
      <c r="AB51" s="92"/>
    </row>
    <row r="52" spans="1:28" ht="30.75" customHeight="1">
      <c r="A52" s="103">
        <v>30</v>
      </c>
      <c r="B52" s="100">
        <v>45449</v>
      </c>
      <c r="C52" s="72" t="s">
        <v>542</v>
      </c>
      <c r="D52" s="41" t="s">
        <v>153</v>
      </c>
      <c r="E52" s="112" t="s">
        <v>543</v>
      </c>
      <c r="F52" s="128" t="s">
        <v>243</v>
      </c>
      <c r="G52" s="85" t="s">
        <v>36</v>
      </c>
      <c r="H52" s="86">
        <v>10</v>
      </c>
      <c r="I52" s="45">
        <f t="shared" si="4"/>
        <v>220000</v>
      </c>
      <c r="J52" s="46">
        <f t="shared" si="0"/>
        <v>2200000</v>
      </c>
      <c r="K52" s="47">
        <f t="shared" si="11"/>
        <v>2200000</v>
      </c>
      <c r="L52" s="103"/>
      <c r="M52" s="49">
        <v>129128</v>
      </c>
      <c r="N52" s="403"/>
      <c r="O52" s="51"/>
      <c r="P52" s="52">
        <f t="shared" si="12"/>
        <v>2070872</v>
      </c>
      <c r="Q52" s="422" t="s">
        <v>37</v>
      </c>
      <c r="R52" s="103"/>
      <c r="S52" s="83"/>
      <c r="T52" s="83" t="s">
        <v>38</v>
      </c>
      <c r="U52" s="72"/>
      <c r="V52" s="72"/>
      <c r="W52" s="72" t="s">
        <v>477</v>
      </c>
      <c r="X52" s="134"/>
      <c r="Y52" s="72" t="s">
        <v>172</v>
      </c>
      <c r="Z52" s="131">
        <v>200000</v>
      </c>
      <c r="AA52" s="135"/>
      <c r="AB52" s="135"/>
    </row>
    <row r="53" spans="1:28" ht="28.5" customHeight="1">
      <c r="A53" s="103">
        <v>31</v>
      </c>
      <c r="B53" s="100">
        <v>45449</v>
      </c>
      <c r="C53" s="127" t="s">
        <v>544</v>
      </c>
      <c r="D53" s="41" t="s">
        <v>153</v>
      </c>
      <c r="E53" s="72"/>
      <c r="F53" s="140" t="s">
        <v>96</v>
      </c>
      <c r="G53" s="85" t="s">
        <v>36</v>
      </c>
      <c r="H53" s="102">
        <v>1</v>
      </c>
      <c r="I53" s="45">
        <f t="shared" si="4"/>
        <v>220000</v>
      </c>
      <c r="J53" s="46">
        <f t="shared" si="0"/>
        <v>220000</v>
      </c>
      <c r="K53" s="47">
        <f t="shared" ref="K53:K55" si="13">SUM(J53)</f>
        <v>220000</v>
      </c>
      <c r="L53" s="154"/>
      <c r="M53" s="423">
        <v>12150</v>
      </c>
      <c r="N53" s="424"/>
      <c r="O53" s="425"/>
      <c r="P53" s="52">
        <f t="shared" si="12"/>
        <v>207850</v>
      </c>
      <c r="Q53" s="53" t="s">
        <v>37</v>
      </c>
      <c r="R53" s="426"/>
      <c r="S53" s="427"/>
      <c r="T53" s="428" t="s">
        <v>38</v>
      </c>
      <c r="U53" s="429"/>
      <c r="V53" s="429"/>
      <c r="W53" s="72" t="s">
        <v>477</v>
      </c>
      <c r="X53" s="4"/>
      <c r="Y53" s="72" t="s">
        <v>176</v>
      </c>
      <c r="Z53" s="73">
        <v>220000</v>
      </c>
      <c r="AA53" s="92"/>
      <c r="AB53" s="92"/>
    </row>
    <row r="54" spans="1:28" ht="30" customHeight="1">
      <c r="A54" s="103">
        <v>32</v>
      </c>
      <c r="B54" s="100">
        <v>45449</v>
      </c>
      <c r="C54" s="127" t="s">
        <v>545</v>
      </c>
      <c r="D54" s="41" t="s">
        <v>153</v>
      </c>
      <c r="E54" s="112" t="s">
        <v>546</v>
      </c>
      <c r="F54" s="140" t="s">
        <v>35</v>
      </c>
      <c r="G54" s="85" t="s">
        <v>498</v>
      </c>
      <c r="H54" s="86">
        <v>3</v>
      </c>
      <c r="I54" s="45">
        <f t="shared" si="4"/>
        <v>220000</v>
      </c>
      <c r="J54" s="430">
        <f t="shared" si="0"/>
        <v>660000</v>
      </c>
      <c r="K54" s="47">
        <f t="shared" si="13"/>
        <v>660000</v>
      </c>
      <c r="L54" s="89"/>
      <c r="M54" s="144">
        <v>36432</v>
      </c>
      <c r="N54" s="431"/>
      <c r="O54" s="146"/>
      <c r="P54" s="52">
        <f t="shared" si="12"/>
        <v>623568</v>
      </c>
      <c r="Q54" s="432" t="s">
        <v>37</v>
      </c>
      <c r="R54" s="433"/>
      <c r="S54" s="149"/>
      <c r="T54" s="434" t="s">
        <v>38</v>
      </c>
      <c r="U54" s="74"/>
      <c r="V54" s="74"/>
      <c r="W54" s="72" t="s">
        <v>477</v>
      </c>
      <c r="X54" s="4"/>
      <c r="Y54" s="72" t="s">
        <v>177</v>
      </c>
      <c r="Z54" s="73">
        <v>50000</v>
      </c>
      <c r="AA54" s="92"/>
      <c r="AB54" s="92"/>
    </row>
    <row r="55" spans="1:28" ht="30.75" customHeight="1">
      <c r="A55" s="103">
        <v>33</v>
      </c>
      <c r="B55" s="100">
        <v>45449</v>
      </c>
      <c r="C55" s="72">
        <v>1742303296735</v>
      </c>
      <c r="D55" s="130" t="s">
        <v>520</v>
      </c>
      <c r="E55" s="112" t="s">
        <v>547</v>
      </c>
      <c r="F55" s="130" t="s">
        <v>548</v>
      </c>
      <c r="G55" s="98" t="s">
        <v>549</v>
      </c>
      <c r="H55" s="99">
        <v>3</v>
      </c>
      <c r="I55" s="69">
        <f t="shared" si="4"/>
        <v>115000</v>
      </c>
      <c r="J55" s="435">
        <f t="shared" si="0"/>
        <v>345000</v>
      </c>
      <c r="K55" s="47">
        <f t="shared" si="13"/>
        <v>345000</v>
      </c>
      <c r="L55" s="89"/>
      <c r="M55" s="144"/>
      <c r="N55" s="431"/>
      <c r="O55" s="146"/>
      <c r="P55" s="66">
        <f t="shared" si="12"/>
        <v>345000</v>
      </c>
      <c r="Q55" s="436" t="s">
        <v>37</v>
      </c>
      <c r="R55" s="437">
        <v>49002</v>
      </c>
      <c r="S55" s="149" t="s">
        <v>60</v>
      </c>
      <c r="T55" s="438" t="s">
        <v>38</v>
      </c>
      <c r="U55" s="74"/>
      <c r="V55" s="74"/>
      <c r="W55" s="72"/>
      <c r="X55" s="4"/>
      <c r="Y55" s="72" t="s">
        <v>550</v>
      </c>
      <c r="Z55" s="73">
        <v>195000</v>
      </c>
      <c r="AA55" s="92"/>
      <c r="AB55" s="92"/>
    </row>
    <row r="56" spans="1:28" ht="30.75" customHeight="1">
      <c r="A56" s="612">
        <v>34</v>
      </c>
      <c r="B56" s="519">
        <v>45449</v>
      </c>
      <c r="C56" s="507" t="s">
        <v>551</v>
      </c>
      <c r="D56" s="711" t="s">
        <v>474</v>
      </c>
      <c r="E56" s="604" t="s">
        <v>320</v>
      </c>
      <c r="F56" s="659" t="s">
        <v>96</v>
      </c>
      <c r="G56" s="85" t="s">
        <v>100</v>
      </c>
      <c r="H56" s="86">
        <v>3</v>
      </c>
      <c r="I56" s="45">
        <f t="shared" si="4"/>
        <v>220000</v>
      </c>
      <c r="J56" s="430">
        <f t="shared" si="0"/>
        <v>660000</v>
      </c>
      <c r="K56" s="515">
        <f>SUM(J56:J57)</f>
        <v>1320000</v>
      </c>
      <c r="L56" s="612"/>
      <c r="M56" s="498">
        <f>70530+39600</f>
        <v>110130</v>
      </c>
      <c r="N56" s="702"/>
      <c r="O56" s="501"/>
      <c r="P56" s="508">
        <f t="shared" si="12"/>
        <v>1209870</v>
      </c>
      <c r="Q56" s="712" t="s">
        <v>37</v>
      </c>
      <c r="R56" s="713"/>
      <c r="S56" s="700"/>
      <c r="T56" s="707" t="s">
        <v>38</v>
      </c>
      <c r="U56" s="507"/>
      <c r="V56" s="507"/>
      <c r="W56" s="507" t="s">
        <v>477</v>
      </c>
      <c r="X56" s="4"/>
      <c r="Y56" s="134"/>
      <c r="Z56" s="92"/>
      <c r="AA56" s="92"/>
      <c r="AB56" s="92"/>
    </row>
    <row r="57" spans="1:28" ht="30.75" customHeight="1">
      <c r="A57" s="494"/>
      <c r="B57" s="494"/>
      <c r="C57" s="494"/>
      <c r="D57" s="494"/>
      <c r="E57" s="494"/>
      <c r="F57" s="494"/>
      <c r="G57" s="85" t="s">
        <v>97</v>
      </c>
      <c r="H57" s="86">
        <v>3</v>
      </c>
      <c r="I57" s="45">
        <f t="shared" si="4"/>
        <v>220000</v>
      </c>
      <c r="J57" s="430">
        <f t="shared" si="0"/>
        <v>660000</v>
      </c>
      <c r="K57" s="494"/>
      <c r="L57" s="493"/>
      <c r="M57" s="499"/>
      <c r="N57" s="499"/>
      <c r="O57" s="499"/>
      <c r="P57" s="494"/>
      <c r="Q57" s="491"/>
      <c r="R57" s="490"/>
      <c r="S57" s="499"/>
      <c r="T57" s="491"/>
      <c r="U57" s="493"/>
      <c r="V57" s="493"/>
      <c r="W57" s="493"/>
      <c r="X57" s="4"/>
      <c r="Y57" s="134"/>
      <c r="Z57" s="92"/>
      <c r="AA57" s="92"/>
      <c r="AB57" s="92"/>
    </row>
    <row r="58" spans="1:28" ht="33" customHeight="1">
      <c r="A58" s="103">
        <v>35</v>
      </c>
      <c r="B58" s="100">
        <v>45450</v>
      </c>
      <c r="C58" s="72">
        <v>1730884817649</v>
      </c>
      <c r="D58" s="130" t="s">
        <v>284</v>
      </c>
      <c r="E58" s="112" t="s">
        <v>552</v>
      </c>
      <c r="F58" s="130" t="s">
        <v>553</v>
      </c>
      <c r="G58" s="85" t="s">
        <v>31</v>
      </c>
      <c r="H58" s="86">
        <v>4</v>
      </c>
      <c r="I58" s="45">
        <f t="shared" si="4"/>
        <v>599000</v>
      </c>
      <c r="J58" s="430">
        <f t="shared" si="0"/>
        <v>2396000</v>
      </c>
      <c r="K58" s="47">
        <f>SUM(J58)</f>
        <v>2396000</v>
      </c>
      <c r="L58" s="89"/>
      <c r="M58" s="144"/>
      <c r="N58" s="431"/>
      <c r="O58" s="146"/>
      <c r="P58" s="66">
        <f t="shared" ref="P58:P59" si="14">K58+L58-M58-N58-O58</f>
        <v>2396000</v>
      </c>
      <c r="Q58" s="436" t="s">
        <v>37</v>
      </c>
      <c r="R58" s="437">
        <v>63998</v>
      </c>
      <c r="S58" s="149" t="s">
        <v>60</v>
      </c>
      <c r="T58" s="438" t="s">
        <v>38</v>
      </c>
      <c r="U58" s="74"/>
      <c r="V58" s="74"/>
      <c r="W58" s="72"/>
      <c r="X58" s="4"/>
      <c r="Y58" s="134"/>
      <c r="Z58" s="92"/>
      <c r="AA58" s="92"/>
      <c r="AB58" s="92"/>
    </row>
    <row r="59" spans="1:28" ht="30.75" customHeight="1">
      <c r="A59" s="612">
        <v>36</v>
      </c>
      <c r="B59" s="519">
        <v>45451</v>
      </c>
      <c r="C59" s="507">
        <v>1742111620436</v>
      </c>
      <c r="D59" s="703" t="s">
        <v>554</v>
      </c>
      <c r="E59" s="604" t="s">
        <v>555</v>
      </c>
      <c r="F59" s="704" t="s">
        <v>556</v>
      </c>
      <c r="G59" s="85" t="s">
        <v>100</v>
      </c>
      <c r="H59" s="86">
        <v>30</v>
      </c>
      <c r="I59" s="45">
        <f t="shared" si="4"/>
        <v>220000</v>
      </c>
      <c r="J59" s="430">
        <f t="shared" si="0"/>
        <v>6600000</v>
      </c>
      <c r="K59" s="515">
        <f>SUM(J59:J61)</f>
        <v>19800000</v>
      </c>
      <c r="L59" s="612"/>
      <c r="M59" s="498"/>
      <c r="N59" s="702">
        <f>K59*18%</f>
        <v>3564000</v>
      </c>
      <c r="O59" s="501"/>
      <c r="P59" s="502">
        <f t="shared" si="14"/>
        <v>16236000</v>
      </c>
      <c r="Q59" s="503" t="s">
        <v>37</v>
      </c>
      <c r="R59" s="506">
        <v>544682</v>
      </c>
      <c r="S59" s="700" t="s">
        <v>60</v>
      </c>
      <c r="T59" s="701" t="s">
        <v>38</v>
      </c>
      <c r="U59" s="507"/>
      <c r="V59" s="507"/>
      <c r="W59" s="507" t="s">
        <v>557</v>
      </c>
      <c r="X59" s="4"/>
      <c r="Y59" s="134"/>
      <c r="Z59" s="92"/>
      <c r="AA59" s="92"/>
      <c r="AB59" s="92"/>
    </row>
    <row r="60" spans="1:28" ht="30.75" customHeight="1">
      <c r="A60" s="493"/>
      <c r="B60" s="493"/>
      <c r="C60" s="493"/>
      <c r="D60" s="493"/>
      <c r="E60" s="493"/>
      <c r="F60" s="493"/>
      <c r="G60" s="85" t="s">
        <v>200</v>
      </c>
      <c r="H60" s="86">
        <v>30</v>
      </c>
      <c r="I60" s="45">
        <f t="shared" si="4"/>
        <v>220000</v>
      </c>
      <c r="J60" s="430">
        <f t="shared" si="0"/>
        <v>6600000</v>
      </c>
      <c r="K60" s="493"/>
      <c r="L60" s="493"/>
      <c r="M60" s="493"/>
      <c r="N60" s="493"/>
      <c r="O60" s="493"/>
      <c r="P60" s="493"/>
      <c r="Q60" s="504"/>
      <c r="R60" s="493"/>
      <c r="S60" s="493"/>
      <c r="T60" s="504"/>
      <c r="U60" s="493"/>
      <c r="V60" s="493"/>
      <c r="W60" s="493"/>
      <c r="X60" s="4"/>
      <c r="Y60" s="134"/>
      <c r="Z60" s="92"/>
      <c r="AA60" s="92"/>
      <c r="AB60" s="92"/>
    </row>
    <row r="61" spans="1:28" ht="30.75" customHeight="1">
      <c r="A61" s="494"/>
      <c r="B61" s="494"/>
      <c r="C61" s="494"/>
      <c r="D61" s="494"/>
      <c r="E61" s="494"/>
      <c r="F61" s="494"/>
      <c r="G61" s="85" t="s">
        <v>97</v>
      </c>
      <c r="H61" s="86">
        <v>30</v>
      </c>
      <c r="I61" s="45">
        <f t="shared" si="4"/>
        <v>220000</v>
      </c>
      <c r="J61" s="430">
        <f t="shared" si="0"/>
        <v>6600000</v>
      </c>
      <c r="K61" s="494"/>
      <c r="L61" s="494"/>
      <c r="M61" s="499"/>
      <c r="N61" s="499"/>
      <c r="O61" s="499"/>
      <c r="P61" s="494"/>
      <c r="Q61" s="505"/>
      <c r="R61" s="494"/>
      <c r="S61" s="499"/>
      <c r="T61" s="505"/>
      <c r="U61" s="494"/>
      <c r="V61" s="494"/>
      <c r="W61" s="494"/>
      <c r="X61" s="4"/>
      <c r="Y61" s="134"/>
      <c r="Z61" s="92"/>
      <c r="AA61" s="92"/>
      <c r="AB61" s="92"/>
    </row>
    <row r="62" spans="1:28" ht="31.5" customHeight="1">
      <c r="A62" s="612">
        <v>37</v>
      </c>
      <c r="B62" s="519">
        <v>45451</v>
      </c>
      <c r="C62" s="507">
        <v>1738787955015</v>
      </c>
      <c r="D62" s="703" t="s">
        <v>494</v>
      </c>
      <c r="E62" s="604" t="s">
        <v>495</v>
      </c>
      <c r="F62" s="704" t="s">
        <v>496</v>
      </c>
      <c r="G62" s="98" t="s">
        <v>139</v>
      </c>
      <c r="H62" s="99">
        <v>8</v>
      </c>
      <c r="I62" s="69">
        <f t="shared" si="4"/>
        <v>45000</v>
      </c>
      <c r="J62" s="435">
        <f t="shared" si="0"/>
        <v>360000</v>
      </c>
      <c r="K62" s="515">
        <f>SUM(J62:J64)</f>
        <v>800000</v>
      </c>
      <c r="L62" s="612"/>
      <c r="M62" s="498"/>
      <c r="N62" s="702"/>
      <c r="O62" s="501"/>
      <c r="P62" s="502">
        <f>K62+L62-M62-N62-O62</f>
        <v>800000</v>
      </c>
      <c r="Q62" s="503" t="s">
        <v>37</v>
      </c>
      <c r="R62" s="506">
        <v>53999</v>
      </c>
      <c r="S62" s="700" t="s">
        <v>60</v>
      </c>
      <c r="T62" s="701" t="s">
        <v>38</v>
      </c>
      <c r="U62" s="507"/>
      <c r="V62" s="507"/>
      <c r="W62" s="507"/>
      <c r="X62" s="4"/>
      <c r="Y62" s="134"/>
      <c r="Z62" s="92"/>
      <c r="AA62" s="92"/>
      <c r="AB62" s="92"/>
    </row>
    <row r="63" spans="1:28" ht="31.5" customHeight="1">
      <c r="A63" s="493"/>
      <c r="B63" s="493"/>
      <c r="C63" s="493"/>
      <c r="D63" s="493"/>
      <c r="E63" s="493"/>
      <c r="F63" s="493"/>
      <c r="G63" s="98" t="s">
        <v>373</v>
      </c>
      <c r="H63" s="99">
        <v>2</v>
      </c>
      <c r="I63" s="69">
        <f t="shared" si="4"/>
        <v>110000</v>
      </c>
      <c r="J63" s="435">
        <f t="shared" si="0"/>
        <v>220000</v>
      </c>
      <c r="K63" s="493"/>
      <c r="L63" s="493"/>
      <c r="M63" s="493"/>
      <c r="N63" s="493"/>
      <c r="O63" s="493"/>
      <c r="P63" s="493"/>
      <c r="Q63" s="504"/>
      <c r="R63" s="493"/>
      <c r="S63" s="493"/>
      <c r="T63" s="504"/>
      <c r="U63" s="493"/>
      <c r="V63" s="493"/>
      <c r="W63" s="493"/>
      <c r="X63" s="4"/>
      <c r="Y63" s="134"/>
      <c r="Z63" s="92"/>
      <c r="AA63" s="92"/>
      <c r="AB63" s="92"/>
    </row>
    <row r="64" spans="1:28" ht="31.5" customHeight="1">
      <c r="A64" s="494"/>
      <c r="B64" s="494"/>
      <c r="C64" s="494"/>
      <c r="D64" s="494"/>
      <c r="E64" s="494"/>
      <c r="F64" s="494"/>
      <c r="G64" s="193" t="s">
        <v>126</v>
      </c>
      <c r="H64" s="156">
        <v>1</v>
      </c>
      <c r="I64" s="45">
        <f t="shared" si="4"/>
        <v>220000</v>
      </c>
      <c r="J64" s="430">
        <f t="shared" si="0"/>
        <v>220000</v>
      </c>
      <c r="K64" s="494"/>
      <c r="L64" s="494"/>
      <c r="M64" s="499"/>
      <c r="N64" s="499"/>
      <c r="O64" s="499"/>
      <c r="P64" s="494"/>
      <c r="Q64" s="505"/>
      <c r="R64" s="494"/>
      <c r="S64" s="499"/>
      <c r="T64" s="505"/>
      <c r="U64" s="494"/>
      <c r="V64" s="494"/>
      <c r="W64" s="494"/>
      <c r="X64" s="4"/>
      <c r="Y64" s="134"/>
      <c r="Z64" s="92"/>
      <c r="AA64" s="92"/>
      <c r="AB64" s="92"/>
    </row>
    <row r="65" spans="1:28" ht="31.5" customHeight="1">
      <c r="A65" s="612">
        <v>38</v>
      </c>
      <c r="B65" s="519">
        <v>45451</v>
      </c>
      <c r="C65" s="693">
        <v>1738874003807</v>
      </c>
      <c r="D65" s="603" t="s">
        <v>558</v>
      </c>
      <c r="E65" s="604" t="s">
        <v>559</v>
      </c>
      <c r="F65" s="569" t="s">
        <v>560</v>
      </c>
      <c r="G65" s="193" t="s">
        <v>43</v>
      </c>
      <c r="H65" s="156">
        <v>3</v>
      </c>
      <c r="I65" s="45">
        <f t="shared" si="4"/>
        <v>220000</v>
      </c>
      <c r="J65" s="430">
        <f t="shared" si="0"/>
        <v>660000</v>
      </c>
      <c r="K65" s="515">
        <f>SUM(J65:J66)</f>
        <v>900000</v>
      </c>
      <c r="L65" s="612"/>
      <c r="M65" s="498"/>
      <c r="N65" s="702"/>
      <c r="O65" s="501"/>
      <c r="P65" s="502">
        <f>K65+L65-M65-N65-O65</f>
        <v>900000</v>
      </c>
      <c r="Q65" s="503" t="s">
        <v>37</v>
      </c>
      <c r="R65" s="506">
        <v>49613</v>
      </c>
      <c r="S65" s="700" t="s">
        <v>60</v>
      </c>
      <c r="T65" s="701" t="s">
        <v>38</v>
      </c>
      <c r="U65" s="507"/>
      <c r="V65" s="507"/>
      <c r="W65" s="507"/>
      <c r="X65" s="4"/>
      <c r="Y65" s="134"/>
      <c r="Z65" s="92"/>
      <c r="AA65" s="92"/>
      <c r="AB65" s="92"/>
    </row>
    <row r="66" spans="1:28" ht="31.5" customHeight="1">
      <c r="A66" s="494"/>
      <c r="B66" s="494"/>
      <c r="C66" s="494"/>
      <c r="D66" s="494"/>
      <c r="E66" s="494"/>
      <c r="F66" s="494"/>
      <c r="G66" s="193" t="s">
        <v>45</v>
      </c>
      <c r="H66" s="156">
        <v>3</v>
      </c>
      <c r="I66" s="45">
        <f t="shared" si="4"/>
        <v>80000</v>
      </c>
      <c r="J66" s="430">
        <f t="shared" si="0"/>
        <v>240000</v>
      </c>
      <c r="K66" s="494"/>
      <c r="L66" s="494"/>
      <c r="M66" s="499"/>
      <c r="N66" s="499"/>
      <c r="O66" s="499"/>
      <c r="P66" s="494"/>
      <c r="Q66" s="505"/>
      <c r="R66" s="494"/>
      <c r="S66" s="499"/>
      <c r="T66" s="505"/>
      <c r="U66" s="494"/>
      <c r="V66" s="494"/>
      <c r="W66" s="494"/>
      <c r="X66" s="4"/>
      <c r="Y66" s="134"/>
      <c r="Z66" s="92"/>
      <c r="AA66" s="92"/>
      <c r="AB66" s="92"/>
    </row>
    <row r="67" spans="1:28" ht="31.5" customHeight="1">
      <c r="A67" s="612">
        <v>39</v>
      </c>
      <c r="B67" s="519">
        <v>45453</v>
      </c>
      <c r="C67" s="507">
        <v>1728603699832</v>
      </c>
      <c r="D67" s="687" t="s">
        <v>561</v>
      </c>
      <c r="E67" s="604" t="s">
        <v>562</v>
      </c>
      <c r="F67" s="569" t="s">
        <v>563</v>
      </c>
      <c r="G67" s="193" t="s">
        <v>36</v>
      </c>
      <c r="H67" s="156">
        <v>4</v>
      </c>
      <c r="I67" s="45">
        <f t="shared" si="4"/>
        <v>220000</v>
      </c>
      <c r="J67" s="430">
        <f t="shared" si="0"/>
        <v>880000</v>
      </c>
      <c r="K67" s="515">
        <f>SUM(J67:J68)</f>
        <v>1200000</v>
      </c>
      <c r="L67" s="612"/>
      <c r="M67" s="498"/>
      <c r="N67" s="702"/>
      <c r="O67" s="501"/>
      <c r="P67" s="502">
        <f>K67+L67-M67-N67-O67</f>
        <v>1200000</v>
      </c>
      <c r="Q67" s="503" t="s">
        <v>37</v>
      </c>
      <c r="R67" s="506">
        <v>48002</v>
      </c>
      <c r="S67" s="700" t="s">
        <v>60</v>
      </c>
      <c r="T67" s="701" t="s">
        <v>38</v>
      </c>
      <c r="U67" s="507"/>
      <c r="V67" s="507"/>
      <c r="W67" s="507"/>
      <c r="X67" s="4"/>
      <c r="Y67" s="134"/>
      <c r="Z67" s="92"/>
      <c r="AA67" s="92"/>
      <c r="AB67" s="92"/>
    </row>
    <row r="68" spans="1:28" ht="31.5" customHeight="1">
      <c r="A68" s="494"/>
      <c r="B68" s="494"/>
      <c r="C68" s="494"/>
      <c r="D68" s="497"/>
      <c r="E68" s="494"/>
      <c r="F68" s="494"/>
      <c r="G68" s="193" t="s">
        <v>45</v>
      </c>
      <c r="H68" s="156">
        <v>4</v>
      </c>
      <c r="I68" s="45">
        <f t="shared" si="4"/>
        <v>80000</v>
      </c>
      <c r="J68" s="430">
        <f t="shared" si="0"/>
        <v>320000</v>
      </c>
      <c r="K68" s="494"/>
      <c r="L68" s="494"/>
      <c r="M68" s="499"/>
      <c r="N68" s="499"/>
      <c r="O68" s="499"/>
      <c r="P68" s="494"/>
      <c r="Q68" s="505"/>
      <c r="R68" s="494"/>
      <c r="S68" s="499"/>
      <c r="T68" s="505"/>
      <c r="U68" s="494"/>
      <c r="V68" s="494"/>
      <c r="W68" s="494"/>
      <c r="X68" s="4"/>
      <c r="Y68" s="134"/>
      <c r="Z68" s="92"/>
      <c r="AA68" s="92"/>
      <c r="AB68" s="92"/>
    </row>
    <row r="69" spans="1:28" ht="31.5" customHeight="1">
      <c r="A69" s="612">
        <v>40</v>
      </c>
      <c r="B69" s="519">
        <v>45453</v>
      </c>
      <c r="C69" s="507">
        <v>1741708696349</v>
      </c>
      <c r="D69" s="703" t="s">
        <v>564</v>
      </c>
      <c r="E69" s="604" t="s">
        <v>565</v>
      </c>
      <c r="F69" s="704" t="s">
        <v>566</v>
      </c>
      <c r="G69" s="193" t="s">
        <v>36</v>
      </c>
      <c r="H69" s="156">
        <v>4</v>
      </c>
      <c r="I69" s="45">
        <f t="shared" si="4"/>
        <v>220000</v>
      </c>
      <c r="J69" s="430">
        <f t="shared" si="0"/>
        <v>880000</v>
      </c>
      <c r="K69" s="515">
        <f>SUM(J69:J70)</f>
        <v>1105000</v>
      </c>
      <c r="L69" s="612"/>
      <c r="M69" s="498"/>
      <c r="N69" s="702"/>
      <c r="O69" s="501"/>
      <c r="P69" s="502">
        <f>K69+L69-M69-N69-O69</f>
        <v>1105000</v>
      </c>
      <c r="Q69" s="503" t="s">
        <v>37</v>
      </c>
      <c r="R69" s="506">
        <v>48002</v>
      </c>
      <c r="S69" s="700" t="s">
        <v>60</v>
      </c>
      <c r="T69" s="701" t="s">
        <v>38</v>
      </c>
      <c r="U69" s="507"/>
      <c r="V69" s="507"/>
      <c r="W69" s="507"/>
      <c r="X69" s="4"/>
      <c r="Y69" s="134"/>
      <c r="Z69" s="92"/>
      <c r="AA69" s="92"/>
      <c r="AB69" s="92"/>
    </row>
    <row r="70" spans="1:28" ht="31.5" customHeight="1">
      <c r="A70" s="494"/>
      <c r="B70" s="494"/>
      <c r="C70" s="494"/>
      <c r="D70" s="494"/>
      <c r="E70" s="494"/>
      <c r="F70" s="494"/>
      <c r="G70" s="98" t="s">
        <v>139</v>
      </c>
      <c r="H70" s="99">
        <v>5</v>
      </c>
      <c r="I70" s="69">
        <f t="shared" si="4"/>
        <v>45000</v>
      </c>
      <c r="J70" s="435">
        <f t="shared" si="0"/>
        <v>225000</v>
      </c>
      <c r="K70" s="494"/>
      <c r="L70" s="494"/>
      <c r="M70" s="499"/>
      <c r="N70" s="499"/>
      <c r="O70" s="499"/>
      <c r="P70" s="494"/>
      <c r="Q70" s="505"/>
      <c r="R70" s="494"/>
      <c r="S70" s="499"/>
      <c r="T70" s="505"/>
      <c r="U70" s="494"/>
      <c r="V70" s="494"/>
      <c r="W70" s="494"/>
      <c r="X70" s="4"/>
      <c r="Y70" s="134"/>
      <c r="Z70" s="92"/>
      <c r="AA70" s="92"/>
      <c r="AB70" s="92"/>
    </row>
    <row r="71" spans="1:28" ht="31.5" customHeight="1">
      <c r="A71" s="612">
        <v>41</v>
      </c>
      <c r="B71" s="519">
        <v>45453</v>
      </c>
      <c r="C71" s="507">
        <v>1726773154921</v>
      </c>
      <c r="D71" s="703" t="s">
        <v>189</v>
      </c>
      <c r="E71" s="604" t="s">
        <v>190</v>
      </c>
      <c r="F71" s="705" t="s">
        <v>191</v>
      </c>
      <c r="G71" s="706"/>
      <c r="H71" s="708"/>
      <c r="I71" s="709"/>
      <c r="J71" s="710">
        <f t="shared" si="0"/>
        <v>0</v>
      </c>
      <c r="K71" s="515">
        <f>SUM(J71)</f>
        <v>0</v>
      </c>
      <c r="L71" s="612"/>
      <c r="M71" s="498"/>
      <c r="N71" s="702"/>
      <c r="O71" s="501"/>
      <c r="P71" s="502">
        <f>K71+L71-M71-N71-O71</f>
        <v>0</v>
      </c>
      <c r="Q71" s="503"/>
      <c r="R71" s="506">
        <v>27001</v>
      </c>
      <c r="S71" s="700" t="s">
        <v>60</v>
      </c>
      <c r="T71" s="707" t="s">
        <v>38</v>
      </c>
      <c r="U71" s="72" t="s">
        <v>567</v>
      </c>
      <c r="V71" s="72">
        <v>2</v>
      </c>
      <c r="W71" s="507" t="s">
        <v>568</v>
      </c>
      <c r="X71" s="4"/>
      <c r="Y71" s="134"/>
      <c r="Z71" s="92"/>
      <c r="AA71" s="92"/>
      <c r="AB71" s="92"/>
    </row>
    <row r="72" spans="1:28" ht="31.5" customHeight="1">
      <c r="A72" s="493"/>
      <c r="B72" s="493"/>
      <c r="C72" s="493"/>
      <c r="D72" s="493"/>
      <c r="E72" s="493"/>
      <c r="F72" s="496"/>
      <c r="G72" s="496"/>
      <c r="H72" s="553"/>
      <c r="I72" s="493"/>
      <c r="J72" s="493"/>
      <c r="K72" s="493"/>
      <c r="L72" s="493"/>
      <c r="M72" s="493"/>
      <c r="N72" s="493"/>
      <c r="O72" s="493"/>
      <c r="P72" s="493"/>
      <c r="Q72" s="504"/>
      <c r="R72" s="493"/>
      <c r="S72" s="493"/>
      <c r="T72" s="490"/>
      <c r="U72" s="72" t="s">
        <v>569</v>
      </c>
      <c r="V72" s="72">
        <v>2</v>
      </c>
      <c r="W72" s="493"/>
      <c r="X72" s="4"/>
      <c r="Y72" s="134"/>
      <c r="Z72" s="92"/>
      <c r="AA72" s="92"/>
      <c r="AB72" s="92"/>
    </row>
    <row r="73" spans="1:28" ht="31.5" customHeight="1">
      <c r="A73" s="494"/>
      <c r="B73" s="494"/>
      <c r="C73" s="494"/>
      <c r="D73" s="494"/>
      <c r="E73" s="494"/>
      <c r="F73" s="497"/>
      <c r="G73" s="497"/>
      <c r="H73" s="548"/>
      <c r="I73" s="494"/>
      <c r="J73" s="494"/>
      <c r="K73" s="494"/>
      <c r="L73" s="494"/>
      <c r="M73" s="499"/>
      <c r="N73" s="499"/>
      <c r="O73" s="499"/>
      <c r="P73" s="494"/>
      <c r="Q73" s="505"/>
      <c r="R73" s="494"/>
      <c r="S73" s="499"/>
      <c r="T73" s="491"/>
      <c r="U73" s="72" t="s">
        <v>570</v>
      </c>
      <c r="V73" s="72">
        <v>2</v>
      </c>
      <c r="W73" s="494"/>
      <c r="X73" s="4"/>
      <c r="Y73" s="134"/>
      <c r="Z73" s="92"/>
      <c r="AA73" s="92"/>
      <c r="AB73" s="92"/>
    </row>
    <row r="74" spans="1:28" ht="72" customHeight="1">
      <c r="A74" s="103">
        <v>42</v>
      </c>
      <c r="B74" s="100">
        <v>45453</v>
      </c>
      <c r="C74" s="127">
        <v>1741250580581</v>
      </c>
      <c r="D74" s="140" t="s">
        <v>571</v>
      </c>
      <c r="E74" s="112" t="s">
        <v>572</v>
      </c>
      <c r="F74" s="409" t="s">
        <v>573</v>
      </c>
      <c r="G74" s="193" t="s">
        <v>130</v>
      </c>
      <c r="H74" s="156">
        <v>3</v>
      </c>
      <c r="I74" s="185">
        <f t="shared" ref="I74:I75" si="15">VLOOKUP(G74,$Y$4:$Z$61,2,0)</f>
        <v>220000</v>
      </c>
      <c r="J74" s="430">
        <f t="shared" ref="J74:J133" si="16">I74*H74</f>
        <v>660000</v>
      </c>
      <c r="K74" s="47">
        <f t="shared" ref="K74:K77" si="17">SUM(J74)</f>
        <v>660000</v>
      </c>
      <c r="L74" s="103"/>
      <c r="M74" s="144"/>
      <c r="N74" s="431"/>
      <c r="O74" s="146"/>
      <c r="P74" s="66">
        <f t="shared" ref="P74:P78" si="18">K74+L74-M74-N74-O74</f>
        <v>660000</v>
      </c>
      <c r="Q74" s="147" t="s">
        <v>37</v>
      </c>
      <c r="R74" s="148">
        <v>49002</v>
      </c>
      <c r="S74" s="149" t="s">
        <v>60</v>
      </c>
      <c r="T74" s="440" t="s">
        <v>38</v>
      </c>
      <c r="U74" s="72"/>
      <c r="V74" s="72"/>
      <c r="W74" s="72"/>
      <c r="X74" s="4"/>
      <c r="Y74" s="134"/>
      <c r="Z74" s="92"/>
      <c r="AA74" s="92"/>
      <c r="AB74" s="92"/>
    </row>
    <row r="75" spans="1:28" ht="31.5" customHeight="1">
      <c r="A75" s="103">
        <v>43</v>
      </c>
      <c r="B75" s="100">
        <v>45453</v>
      </c>
      <c r="C75" s="127">
        <v>1741423823618</v>
      </c>
      <c r="D75" s="140" t="s">
        <v>538</v>
      </c>
      <c r="E75" s="112" t="s">
        <v>574</v>
      </c>
      <c r="F75" s="141" t="s">
        <v>540</v>
      </c>
      <c r="G75" s="193" t="s">
        <v>428</v>
      </c>
      <c r="H75" s="156">
        <v>1</v>
      </c>
      <c r="I75" s="185">
        <f t="shared" si="15"/>
        <v>200000</v>
      </c>
      <c r="J75" s="430">
        <f t="shared" si="16"/>
        <v>200000</v>
      </c>
      <c r="K75" s="47">
        <f t="shared" si="17"/>
        <v>200000</v>
      </c>
      <c r="L75" s="103">
        <v>35001</v>
      </c>
      <c r="M75" s="144"/>
      <c r="N75" s="431"/>
      <c r="O75" s="146">
        <v>15001</v>
      </c>
      <c r="P75" s="66">
        <f t="shared" si="18"/>
        <v>220000</v>
      </c>
      <c r="Q75" s="147" t="s">
        <v>37</v>
      </c>
      <c r="R75" s="148"/>
      <c r="S75" s="149"/>
      <c r="T75" s="440" t="s">
        <v>38</v>
      </c>
      <c r="U75" s="72"/>
      <c r="V75" s="72"/>
      <c r="W75" s="72"/>
      <c r="X75" s="4"/>
      <c r="Y75" s="134"/>
      <c r="Z75" s="92"/>
      <c r="AA75" s="92"/>
      <c r="AB75" s="92"/>
    </row>
    <row r="76" spans="1:28" ht="31.5" customHeight="1">
      <c r="A76" s="114">
        <v>44</v>
      </c>
      <c r="B76" s="115">
        <v>45454</v>
      </c>
      <c r="C76" s="116">
        <v>1741333988900</v>
      </c>
      <c r="D76" s="441" t="s">
        <v>284</v>
      </c>
      <c r="E76" s="117" t="s">
        <v>575</v>
      </c>
      <c r="F76" s="442" t="s">
        <v>553</v>
      </c>
      <c r="G76" s="119" t="s">
        <v>31</v>
      </c>
      <c r="H76" s="120">
        <v>4</v>
      </c>
      <c r="I76" s="443"/>
      <c r="J76" s="33">
        <f t="shared" si="16"/>
        <v>0</v>
      </c>
      <c r="K76" s="27">
        <f t="shared" si="17"/>
        <v>0</v>
      </c>
      <c r="L76" s="114"/>
      <c r="M76" s="172"/>
      <c r="N76" s="172"/>
      <c r="O76" s="172"/>
      <c r="P76" s="30">
        <f t="shared" si="18"/>
        <v>0</v>
      </c>
      <c r="Q76" s="173"/>
      <c r="R76" s="114">
        <v>63998</v>
      </c>
      <c r="S76" s="444" t="s">
        <v>60</v>
      </c>
      <c r="T76" s="445"/>
      <c r="U76" s="116"/>
      <c r="V76" s="116"/>
      <c r="W76" s="116" t="s">
        <v>32</v>
      </c>
      <c r="X76" s="4"/>
      <c r="Y76" s="134"/>
      <c r="Z76" s="92"/>
      <c r="AA76" s="92"/>
      <c r="AB76" s="92"/>
    </row>
    <row r="77" spans="1:28" ht="39" customHeight="1">
      <c r="A77" s="103">
        <v>45</v>
      </c>
      <c r="B77" s="100">
        <v>45454</v>
      </c>
      <c r="C77" s="127">
        <v>1741378342997</v>
      </c>
      <c r="D77" s="140" t="s">
        <v>576</v>
      </c>
      <c r="E77" s="112" t="s">
        <v>577</v>
      </c>
      <c r="F77" s="141" t="s">
        <v>578</v>
      </c>
      <c r="G77" s="193" t="s">
        <v>31</v>
      </c>
      <c r="H77" s="156">
        <v>1</v>
      </c>
      <c r="I77" s="185">
        <f t="shared" ref="I77:I132" si="19">VLOOKUP(G77,$Y$4:$Z$61,2,0)</f>
        <v>599000</v>
      </c>
      <c r="J77" s="430">
        <f t="shared" si="16"/>
        <v>599000</v>
      </c>
      <c r="K77" s="47">
        <f t="shared" si="17"/>
        <v>599000</v>
      </c>
      <c r="L77" s="103"/>
      <c r="M77" s="144"/>
      <c r="N77" s="431"/>
      <c r="O77" s="146"/>
      <c r="P77" s="66">
        <f t="shared" si="18"/>
        <v>599000</v>
      </c>
      <c r="Q77" s="147" t="s">
        <v>37</v>
      </c>
      <c r="R77" s="148">
        <v>33000</v>
      </c>
      <c r="S77" s="149" t="s">
        <v>60</v>
      </c>
      <c r="T77" s="440" t="s">
        <v>38</v>
      </c>
      <c r="U77" s="72"/>
      <c r="V77" s="72"/>
      <c r="W77" s="72"/>
      <c r="X77" s="4"/>
      <c r="Y77" s="134"/>
      <c r="Z77" s="92"/>
      <c r="AA77" s="92"/>
      <c r="AB77" s="92"/>
    </row>
    <row r="78" spans="1:28" ht="31.5" customHeight="1">
      <c r="A78" s="612">
        <v>46</v>
      </c>
      <c r="B78" s="519">
        <v>45455</v>
      </c>
      <c r="C78" s="693">
        <v>1742295429005</v>
      </c>
      <c r="D78" s="603" t="s">
        <v>579</v>
      </c>
      <c r="E78" s="604" t="s">
        <v>580</v>
      </c>
      <c r="F78" s="569" t="s">
        <v>581</v>
      </c>
      <c r="G78" s="193" t="s">
        <v>36</v>
      </c>
      <c r="H78" s="156">
        <v>1</v>
      </c>
      <c r="I78" s="185">
        <f t="shared" si="19"/>
        <v>220000</v>
      </c>
      <c r="J78" s="430">
        <f t="shared" si="16"/>
        <v>220000</v>
      </c>
      <c r="K78" s="515">
        <f>SUM(J78:J80)</f>
        <v>840000</v>
      </c>
      <c r="L78" s="612"/>
      <c r="M78" s="498"/>
      <c r="N78" s="702"/>
      <c r="O78" s="501"/>
      <c r="P78" s="502">
        <f t="shared" si="18"/>
        <v>840000</v>
      </c>
      <c r="Q78" s="503" t="s">
        <v>37</v>
      </c>
      <c r="R78" s="506">
        <v>46002</v>
      </c>
      <c r="S78" s="700" t="s">
        <v>60</v>
      </c>
      <c r="T78" s="701" t="s">
        <v>38</v>
      </c>
      <c r="U78" s="507"/>
      <c r="V78" s="507"/>
      <c r="W78" s="507"/>
      <c r="X78" s="4"/>
      <c r="Y78" s="134"/>
      <c r="Z78" s="92"/>
      <c r="AA78" s="92"/>
      <c r="AB78" s="92"/>
    </row>
    <row r="79" spans="1:28" ht="31.5" customHeight="1">
      <c r="A79" s="493"/>
      <c r="B79" s="493"/>
      <c r="C79" s="493"/>
      <c r="D79" s="493"/>
      <c r="E79" s="493"/>
      <c r="F79" s="493"/>
      <c r="G79" s="193" t="s">
        <v>100</v>
      </c>
      <c r="H79" s="156">
        <v>1</v>
      </c>
      <c r="I79" s="185">
        <f t="shared" si="19"/>
        <v>220000</v>
      </c>
      <c r="J79" s="430">
        <f t="shared" si="16"/>
        <v>220000</v>
      </c>
      <c r="K79" s="493"/>
      <c r="L79" s="493"/>
      <c r="M79" s="493"/>
      <c r="N79" s="493"/>
      <c r="O79" s="493"/>
      <c r="P79" s="493"/>
      <c r="Q79" s="504"/>
      <c r="R79" s="493"/>
      <c r="S79" s="493"/>
      <c r="T79" s="504"/>
      <c r="U79" s="493"/>
      <c r="V79" s="493"/>
      <c r="W79" s="493"/>
      <c r="X79" s="4"/>
      <c r="Y79" s="134"/>
      <c r="Z79" s="92"/>
      <c r="AA79" s="92"/>
      <c r="AB79" s="92"/>
    </row>
    <row r="80" spans="1:28" ht="31.5" customHeight="1">
      <c r="A80" s="494"/>
      <c r="B80" s="494"/>
      <c r="C80" s="494"/>
      <c r="D80" s="494"/>
      <c r="E80" s="494"/>
      <c r="F80" s="494"/>
      <c r="G80" s="193" t="s">
        <v>428</v>
      </c>
      <c r="H80" s="156">
        <v>2</v>
      </c>
      <c r="I80" s="185">
        <f t="shared" si="19"/>
        <v>200000</v>
      </c>
      <c r="J80" s="430">
        <f t="shared" si="16"/>
        <v>400000</v>
      </c>
      <c r="K80" s="494"/>
      <c r="L80" s="494"/>
      <c r="M80" s="499"/>
      <c r="N80" s="499"/>
      <c r="O80" s="499"/>
      <c r="P80" s="494"/>
      <c r="Q80" s="505"/>
      <c r="R80" s="494"/>
      <c r="S80" s="499"/>
      <c r="T80" s="505"/>
      <c r="U80" s="494"/>
      <c r="V80" s="494"/>
      <c r="W80" s="494"/>
      <c r="X80" s="4"/>
      <c r="Y80" s="134"/>
      <c r="Z80" s="92"/>
      <c r="AA80" s="92"/>
      <c r="AB80" s="92"/>
    </row>
    <row r="81" spans="1:28" ht="31.5" customHeight="1">
      <c r="A81" s="612">
        <v>47</v>
      </c>
      <c r="B81" s="519">
        <v>45455</v>
      </c>
      <c r="C81" s="507">
        <v>1742334349530</v>
      </c>
      <c r="D81" s="703" t="s">
        <v>235</v>
      </c>
      <c r="E81" s="604" t="s">
        <v>236</v>
      </c>
      <c r="F81" s="704" t="s">
        <v>237</v>
      </c>
      <c r="G81" s="193" t="s">
        <v>36</v>
      </c>
      <c r="H81" s="156">
        <v>2</v>
      </c>
      <c r="I81" s="185">
        <f t="shared" si="19"/>
        <v>220000</v>
      </c>
      <c r="J81" s="430">
        <f t="shared" si="16"/>
        <v>440000</v>
      </c>
      <c r="K81" s="515">
        <f>SUM(J81:J82)</f>
        <v>880000</v>
      </c>
      <c r="L81" s="612"/>
      <c r="M81" s="498"/>
      <c r="N81" s="702"/>
      <c r="O81" s="501"/>
      <c r="P81" s="502">
        <f>K81+L81-M81-N81-O81</f>
        <v>880000</v>
      </c>
      <c r="Q81" s="503" t="s">
        <v>37</v>
      </c>
      <c r="R81" s="506">
        <v>52002</v>
      </c>
      <c r="S81" s="700" t="s">
        <v>60</v>
      </c>
      <c r="T81" s="701" t="s">
        <v>38</v>
      </c>
      <c r="U81" s="507" t="s">
        <v>138</v>
      </c>
      <c r="V81" s="507">
        <v>1</v>
      </c>
      <c r="W81" s="507"/>
      <c r="X81" s="4"/>
      <c r="Y81" s="134"/>
      <c r="Z81" s="92"/>
      <c r="AA81" s="92"/>
      <c r="AB81" s="92"/>
    </row>
    <row r="82" spans="1:28" ht="31.5" customHeight="1">
      <c r="A82" s="494"/>
      <c r="B82" s="494"/>
      <c r="C82" s="494"/>
      <c r="D82" s="494"/>
      <c r="E82" s="494"/>
      <c r="F82" s="494"/>
      <c r="G82" s="193" t="s">
        <v>66</v>
      </c>
      <c r="H82" s="156">
        <v>2</v>
      </c>
      <c r="I82" s="185">
        <f t="shared" si="19"/>
        <v>220000</v>
      </c>
      <c r="J82" s="430">
        <f t="shared" si="16"/>
        <v>440000</v>
      </c>
      <c r="K82" s="494"/>
      <c r="L82" s="494"/>
      <c r="M82" s="499"/>
      <c r="N82" s="499"/>
      <c r="O82" s="499"/>
      <c r="P82" s="494"/>
      <c r="Q82" s="505"/>
      <c r="R82" s="494"/>
      <c r="S82" s="499"/>
      <c r="T82" s="505"/>
      <c r="U82" s="494"/>
      <c r="V82" s="494"/>
      <c r="W82" s="494"/>
      <c r="X82" s="4"/>
      <c r="Y82" s="134"/>
      <c r="Z82" s="92"/>
      <c r="AA82" s="92"/>
      <c r="AB82" s="92"/>
    </row>
    <row r="83" spans="1:28" ht="31.5" customHeight="1">
      <c r="A83" s="103">
        <v>48</v>
      </c>
      <c r="B83" s="100">
        <v>45456</v>
      </c>
      <c r="C83" s="127">
        <v>1740823871945</v>
      </c>
      <c r="D83" s="140" t="s">
        <v>169</v>
      </c>
      <c r="E83" s="112" t="s">
        <v>356</v>
      </c>
      <c r="F83" s="141" t="s">
        <v>171</v>
      </c>
      <c r="G83" s="193" t="s">
        <v>36</v>
      </c>
      <c r="H83" s="156">
        <v>5</v>
      </c>
      <c r="I83" s="185">
        <f t="shared" si="19"/>
        <v>220000</v>
      </c>
      <c r="J83" s="430">
        <f t="shared" si="16"/>
        <v>1100000</v>
      </c>
      <c r="K83" s="47">
        <f t="shared" ref="K83:K84" si="20">SUM(J83)</f>
        <v>1100000</v>
      </c>
      <c r="L83" s="103"/>
      <c r="M83" s="144"/>
      <c r="N83" s="431"/>
      <c r="O83" s="146"/>
      <c r="P83" s="66">
        <f t="shared" ref="P83:P85" si="21">K83+L83-M83-N83-O83</f>
        <v>1100000</v>
      </c>
      <c r="Q83" s="147" t="s">
        <v>37</v>
      </c>
      <c r="R83" s="148">
        <v>55002</v>
      </c>
      <c r="S83" s="149" t="s">
        <v>60</v>
      </c>
      <c r="T83" s="440" t="s">
        <v>38</v>
      </c>
      <c r="U83" s="72"/>
      <c r="V83" s="72"/>
      <c r="W83" s="72"/>
      <c r="X83" s="4"/>
      <c r="Y83" s="134"/>
      <c r="Z83" s="92"/>
      <c r="AA83" s="92"/>
      <c r="AB83" s="92"/>
    </row>
    <row r="84" spans="1:28" ht="31.5" customHeight="1">
      <c r="A84" s="103">
        <v>49</v>
      </c>
      <c r="B84" s="100">
        <v>45456</v>
      </c>
      <c r="C84" s="127">
        <v>1740888733725</v>
      </c>
      <c r="D84" s="140" t="s">
        <v>582</v>
      </c>
      <c r="E84" s="112" t="s">
        <v>583</v>
      </c>
      <c r="F84" s="141" t="s">
        <v>584</v>
      </c>
      <c r="G84" s="193" t="s">
        <v>36</v>
      </c>
      <c r="H84" s="156">
        <v>3</v>
      </c>
      <c r="I84" s="185">
        <f t="shared" si="19"/>
        <v>220000</v>
      </c>
      <c r="J84" s="430">
        <f t="shared" si="16"/>
        <v>660000</v>
      </c>
      <c r="K84" s="47">
        <f t="shared" si="20"/>
        <v>660000</v>
      </c>
      <c r="L84" s="103"/>
      <c r="M84" s="144"/>
      <c r="N84" s="431"/>
      <c r="O84" s="146"/>
      <c r="P84" s="66">
        <f t="shared" si="21"/>
        <v>660000</v>
      </c>
      <c r="Q84" s="147" t="s">
        <v>37</v>
      </c>
      <c r="R84" s="148">
        <v>49002</v>
      </c>
      <c r="S84" s="149" t="s">
        <v>60</v>
      </c>
      <c r="T84" s="440" t="s">
        <v>38</v>
      </c>
      <c r="U84" s="72"/>
      <c r="V84" s="72"/>
      <c r="W84" s="72"/>
      <c r="X84" s="4"/>
      <c r="Y84" s="134"/>
      <c r="Z84" s="92"/>
      <c r="AA84" s="92"/>
      <c r="AB84" s="92"/>
    </row>
    <row r="85" spans="1:28" ht="31.5" customHeight="1">
      <c r="A85" s="612">
        <v>50</v>
      </c>
      <c r="B85" s="519">
        <v>45457</v>
      </c>
      <c r="C85" s="506" t="s">
        <v>585</v>
      </c>
      <c r="D85" s="711" t="s">
        <v>474</v>
      </c>
      <c r="E85" s="604" t="s">
        <v>586</v>
      </c>
      <c r="F85" s="569" t="s">
        <v>96</v>
      </c>
      <c r="G85" s="193" t="s">
        <v>130</v>
      </c>
      <c r="H85" s="156">
        <v>1</v>
      </c>
      <c r="I85" s="185">
        <f t="shared" si="19"/>
        <v>220000</v>
      </c>
      <c r="J85" s="430">
        <f t="shared" si="16"/>
        <v>220000</v>
      </c>
      <c r="K85" s="515">
        <f>SUM(J85:J86)</f>
        <v>440000</v>
      </c>
      <c r="L85" s="612"/>
      <c r="M85" s="498">
        <f>26976+13200</f>
        <v>40176</v>
      </c>
      <c r="N85" s="702"/>
      <c r="O85" s="501"/>
      <c r="P85" s="508">
        <f t="shared" si="21"/>
        <v>399824</v>
      </c>
      <c r="Q85" s="503" t="s">
        <v>37</v>
      </c>
      <c r="R85" s="506"/>
      <c r="S85" s="700"/>
      <c r="T85" s="701" t="s">
        <v>38</v>
      </c>
      <c r="U85" s="507"/>
      <c r="V85" s="507"/>
      <c r="W85" s="507"/>
      <c r="X85" s="4"/>
      <c r="Y85" s="134"/>
      <c r="Z85" s="92"/>
      <c r="AA85" s="92"/>
      <c r="AB85" s="92"/>
    </row>
    <row r="86" spans="1:28" ht="31.5" customHeight="1">
      <c r="A86" s="494"/>
      <c r="B86" s="494"/>
      <c r="C86" s="494"/>
      <c r="D86" s="494"/>
      <c r="E86" s="494"/>
      <c r="F86" s="494"/>
      <c r="G86" s="193" t="s">
        <v>80</v>
      </c>
      <c r="H86" s="156">
        <v>1</v>
      </c>
      <c r="I86" s="185">
        <f t="shared" si="19"/>
        <v>220000</v>
      </c>
      <c r="J86" s="430">
        <f t="shared" si="16"/>
        <v>220000</v>
      </c>
      <c r="K86" s="494"/>
      <c r="L86" s="494"/>
      <c r="M86" s="499"/>
      <c r="N86" s="499"/>
      <c r="O86" s="499"/>
      <c r="P86" s="494"/>
      <c r="Q86" s="505"/>
      <c r="R86" s="494"/>
      <c r="S86" s="499"/>
      <c r="T86" s="505"/>
      <c r="U86" s="494"/>
      <c r="V86" s="494"/>
      <c r="W86" s="494"/>
      <c r="X86" s="4"/>
      <c r="Y86" s="134"/>
      <c r="Z86" s="92"/>
      <c r="AA86" s="92"/>
      <c r="AB86" s="92"/>
    </row>
    <row r="87" spans="1:28" ht="31.5" customHeight="1">
      <c r="A87" s="612">
        <v>51</v>
      </c>
      <c r="B87" s="519">
        <v>45457</v>
      </c>
      <c r="C87" s="507">
        <v>1728342767439</v>
      </c>
      <c r="D87" s="603" t="s">
        <v>587</v>
      </c>
      <c r="E87" s="604" t="s">
        <v>588</v>
      </c>
      <c r="F87" s="569" t="s">
        <v>589</v>
      </c>
      <c r="G87" s="193" t="s">
        <v>66</v>
      </c>
      <c r="H87" s="156">
        <v>1</v>
      </c>
      <c r="I87" s="185">
        <f t="shared" si="19"/>
        <v>220000</v>
      </c>
      <c r="J87" s="430">
        <f t="shared" si="16"/>
        <v>220000</v>
      </c>
      <c r="K87" s="515">
        <f>SUM(J87:J92)</f>
        <v>1260000</v>
      </c>
      <c r="L87" s="612"/>
      <c r="M87" s="498"/>
      <c r="N87" s="702"/>
      <c r="O87" s="501"/>
      <c r="P87" s="502">
        <f>K87+L87-M87-N87-O87</f>
        <v>1260000</v>
      </c>
      <c r="Q87" s="503" t="s">
        <v>37</v>
      </c>
      <c r="R87" s="506">
        <v>64003</v>
      </c>
      <c r="S87" s="700" t="s">
        <v>60</v>
      </c>
      <c r="T87" s="701" t="s">
        <v>38</v>
      </c>
      <c r="U87" s="507"/>
      <c r="V87" s="507"/>
      <c r="W87" s="507"/>
      <c r="X87" s="4"/>
      <c r="Y87" s="134"/>
      <c r="Z87" s="92"/>
      <c r="AA87" s="92"/>
      <c r="AB87" s="92"/>
    </row>
    <row r="88" spans="1:28" ht="31.5" customHeight="1">
      <c r="A88" s="493"/>
      <c r="B88" s="493"/>
      <c r="C88" s="493"/>
      <c r="D88" s="493"/>
      <c r="E88" s="493"/>
      <c r="F88" s="493"/>
      <c r="G88" s="193" t="s">
        <v>196</v>
      </c>
      <c r="H88" s="156">
        <v>1</v>
      </c>
      <c r="I88" s="185">
        <f t="shared" si="19"/>
        <v>160000</v>
      </c>
      <c r="J88" s="430">
        <f t="shared" si="16"/>
        <v>160000</v>
      </c>
      <c r="K88" s="493"/>
      <c r="L88" s="493"/>
      <c r="M88" s="493"/>
      <c r="N88" s="493"/>
      <c r="O88" s="493"/>
      <c r="P88" s="493"/>
      <c r="Q88" s="504"/>
      <c r="R88" s="493"/>
      <c r="S88" s="493"/>
      <c r="T88" s="504"/>
      <c r="U88" s="493"/>
      <c r="V88" s="493"/>
      <c r="W88" s="493"/>
      <c r="X88" s="4"/>
      <c r="Y88" s="134"/>
      <c r="Z88" s="92"/>
      <c r="AA88" s="92"/>
      <c r="AB88" s="92"/>
    </row>
    <row r="89" spans="1:28" ht="31.5" customHeight="1">
      <c r="A89" s="493"/>
      <c r="B89" s="493"/>
      <c r="C89" s="493"/>
      <c r="D89" s="493"/>
      <c r="E89" s="493"/>
      <c r="F89" s="493"/>
      <c r="G89" s="193" t="s">
        <v>200</v>
      </c>
      <c r="H89" s="156">
        <v>1</v>
      </c>
      <c r="I89" s="185">
        <f t="shared" si="19"/>
        <v>220000</v>
      </c>
      <c r="J89" s="430">
        <f t="shared" si="16"/>
        <v>220000</v>
      </c>
      <c r="K89" s="493"/>
      <c r="L89" s="493"/>
      <c r="M89" s="493"/>
      <c r="N89" s="493"/>
      <c r="O89" s="493"/>
      <c r="P89" s="493"/>
      <c r="Q89" s="504"/>
      <c r="R89" s="493"/>
      <c r="S89" s="493"/>
      <c r="T89" s="504"/>
      <c r="U89" s="493"/>
      <c r="V89" s="493"/>
      <c r="W89" s="493"/>
      <c r="X89" s="4"/>
      <c r="Y89" s="134"/>
      <c r="Z89" s="92"/>
      <c r="AA89" s="92"/>
      <c r="AB89" s="92"/>
    </row>
    <row r="90" spans="1:28" ht="31.5" customHeight="1">
      <c r="A90" s="493"/>
      <c r="B90" s="493"/>
      <c r="C90" s="493"/>
      <c r="D90" s="493"/>
      <c r="E90" s="493"/>
      <c r="F90" s="493"/>
      <c r="G90" s="193" t="s">
        <v>36</v>
      </c>
      <c r="H90" s="156">
        <v>1</v>
      </c>
      <c r="I90" s="185">
        <f t="shared" si="19"/>
        <v>220000</v>
      </c>
      <c r="J90" s="430">
        <f t="shared" si="16"/>
        <v>220000</v>
      </c>
      <c r="K90" s="493"/>
      <c r="L90" s="493"/>
      <c r="M90" s="493"/>
      <c r="N90" s="493"/>
      <c r="O90" s="493"/>
      <c r="P90" s="493"/>
      <c r="Q90" s="504"/>
      <c r="R90" s="493"/>
      <c r="S90" s="493"/>
      <c r="T90" s="504"/>
      <c r="U90" s="493"/>
      <c r="V90" s="493"/>
      <c r="W90" s="493"/>
      <c r="X90" s="4"/>
      <c r="Y90" s="134"/>
      <c r="Z90" s="92"/>
      <c r="AA90" s="92"/>
      <c r="AB90" s="92"/>
    </row>
    <row r="91" spans="1:28" ht="31.5" customHeight="1">
      <c r="A91" s="493"/>
      <c r="B91" s="493"/>
      <c r="C91" s="493"/>
      <c r="D91" s="493"/>
      <c r="E91" s="493"/>
      <c r="F91" s="493"/>
      <c r="G91" s="193" t="s">
        <v>100</v>
      </c>
      <c r="H91" s="156">
        <v>1</v>
      </c>
      <c r="I91" s="185">
        <f t="shared" si="19"/>
        <v>220000</v>
      </c>
      <c r="J91" s="430">
        <f t="shared" si="16"/>
        <v>220000</v>
      </c>
      <c r="K91" s="493"/>
      <c r="L91" s="493"/>
      <c r="M91" s="493"/>
      <c r="N91" s="493"/>
      <c r="O91" s="493"/>
      <c r="P91" s="493"/>
      <c r="Q91" s="504"/>
      <c r="R91" s="493"/>
      <c r="S91" s="493"/>
      <c r="T91" s="504"/>
      <c r="U91" s="493"/>
      <c r="V91" s="493"/>
      <c r="W91" s="493"/>
      <c r="X91" s="4"/>
      <c r="Y91" s="134"/>
      <c r="Z91" s="92"/>
      <c r="AA91" s="92"/>
      <c r="AB91" s="92"/>
    </row>
    <row r="92" spans="1:28" ht="31.5" customHeight="1">
      <c r="A92" s="494"/>
      <c r="B92" s="494"/>
      <c r="C92" s="494"/>
      <c r="D92" s="494"/>
      <c r="E92" s="494"/>
      <c r="F92" s="494"/>
      <c r="G92" s="193" t="s">
        <v>97</v>
      </c>
      <c r="H92" s="156">
        <v>1</v>
      </c>
      <c r="I92" s="185">
        <f t="shared" si="19"/>
        <v>220000</v>
      </c>
      <c r="J92" s="430">
        <f t="shared" si="16"/>
        <v>220000</v>
      </c>
      <c r="K92" s="494"/>
      <c r="L92" s="494"/>
      <c r="M92" s="499"/>
      <c r="N92" s="499"/>
      <c r="O92" s="499"/>
      <c r="P92" s="494"/>
      <c r="Q92" s="505"/>
      <c r="R92" s="494"/>
      <c r="S92" s="499"/>
      <c r="T92" s="505"/>
      <c r="U92" s="494"/>
      <c r="V92" s="494"/>
      <c r="W92" s="494"/>
      <c r="X92" s="4"/>
      <c r="Y92" s="134"/>
      <c r="Z92" s="92"/>
      <c r="AA92" s="92"/>
      <c r="AB92" s="92"/>
    </row>
    <row r="93" spans="1:28" ht="31.5" customHeight="1">
      <c r="A93" s="612">
        <v>52</v>
      </c>
      <c r="B93" s="519">
        <v>45457</v>
      </c>
      <c r="C93" s="507">
        <v>1728424758117</v>
      </c>
      <c r="D93" s="603" t="s">
        <v>110</v>
      </c>
      <c r="E93" s="604" t="s">
        <v>111</v>
      </c>
      <c r="F93" s="569" t="s">
        <v>590</v>
      </c>
      <c r="G93" s="193" t="s">
        <v>130</v>
      </c>
      <c r="H93" s="156">
        <v>1</v>
      </c>
      <c r="I93" s="185">
        <f t="shared" si="19"/>
        <v>220000</v>
      </c>
      <c r="J93" s="430">
        <f t="shared" si="16"/>
        <v>220000</v>
      </c>
      <c r="K93" s="515">
        <f>SUM(J93:J94)</f>
        <v>440000</v>
      </c>
      <c r="L93" s="612">
        <v>43001</v>
      </c>
      <c r="M93" s="498"/>
      <c r="N93" s="702"/>
      <c r="O93" s="501">
        <v>13001</v>
      </c>
      <c r="P93" s="502">
        <f>K93+L93-M93-N93-O93</f>
        <v>470000</v>
      </c>
      <c r="Q93" s="503" t="s">
        <v>37</v>
      </c>
      <c r="R93" s="506"/>
      <c r="S93" s="700"/>
      <c r="T93" s="707" t="s">
        <v>38</v>
      </c>
      <c r="U93" s="507"/>
      <c r="V93" s="507"/>
      <c r="W93" s="507"/>
      <c r="X93" s="4"/>
      <c r="Y93" s="134"/>
      <c r="Z93" s="92"/>
      <c r="AA93" s="92"/>
      <c r="AB93" s="92"/>
    </row>
    <row r="94" spans="1:28" ht="31.5" customHeight="1">
      <c r="A94" s="494"/>
      <c r="B94" s="494"/>
      <c r="C94" s="494"/>
      <c r="D94" s="494"/>
      <c r="E94" s="494"/>
      <c r="F94" s="494"/>
      <c r="G94" s="193" t="s">
        <v>36</v>
      </c>
      <c r="H94" s="156">
        <v>1</v>
      </c>
      <c r="I94" s="185">
        <f t="shared" si="19"/>
        <v>220000</v>
      </c>
      <c r="J94" s="430">
        <f t="shared" si="16"/>
        <v>220000</v>
      </c>
      <c r="K94" s="494"/>
      <c r="L94" s="494"/>
      <c r="M94" s="499"/>
      <c r="N94" s="499"/>
      <c r="O94" s="499"/>
      <c r="P94" s="494"/>
      <c r="Q94" s="505"/>
      <c r="R94" s="494"/>
      <c r="S94" s="499"/>
      <c r="T94" s="491"/>
      <c r="U94" s="494"/>
      <c r="V94" s="494"/>
      <c r="W94" s="494"/>
      <c r="X94" s="4"/>
      <c r="Y94" s="134"/>
      <c r="Z94" s="92"/>
      <c r="AA94" s="92"/>
      <c r="AB94" s="92"/>
    </row>
    <row r="95" spans="1:28" ht="31.5" customHeight="1">
      <c r="A95" s="103">
        <v>53</v>
      </c>
      <c r="B95" s="100">
        <v>45458</v>
      </c>
      <c r="C95" s="127">
        <v>1743234247410</v>
      </c>
      <c r="D95" s="140" t="s">
        <v>591</v>
      </c>
      <c r="E95" s="112" t="s">
        <v>592</v>
      </c>
      <c r="F95" s="141" t="s">
        <v>593</v>
      </c>
      <c r="G95" s="193" t="s">
        <v>43</v>
      </c>
      <c r="H95" s="156">
        <v>4</v>
      </c>
      <c r="I95" s="185">
        <f t="shared" si="19"/>
        <v>220000</v>
      </c>
      <c r="J95" s="430">
        <f t="shared" si="16"/>
        <v>880000</v>
      </c>
      <c r="K95" s="47">
        <f t="shared" ref="K95:K97" si="22">SUM(J95)</f>
        <v>880000</v>
      </c>
      <c r="L95" s="103"/>
      <c r="M95" s="144"/>
      <c r="N95" s="431"/>
      <c r="O95" s="146"/>
      <c r="P95" s="66">
        <f t="shared" ref="P95:P98" si="23">K95+L95-M95-N95-O95</f>
        <v>880000</v>
      </c>
      <c r="Q95" s="147" t="s">
        <v>37</v>
      </c>
      <c r="R95" s="148">
        <v>52002</v>
      </c>
      <c r="S95" s="149" t="s">
        <v>60</v>
      </c>
      <c r="T95" s="440" t="s">
        <v>38</v>
      </c>
      <c r="U95" s="72"/>
      <c r="V95" s="72"/>
      <c r="W95" s="72"/>
      <c r="X95" s="4"/>
      <c r="Y95" s="134"/>
      <c r="Z95" s="92"/>
      <c r="AA95" s="92"/>
      <c r="AB95" s="92"/>
    </row>
    <row r="96" spans="1:28" ht="31.5" customHeight="1">
      <c r="A96" s="103">
        <v>54</v>
      </c>
      <c r="B96" s="100">
        <v>45458</v>
      </c>
      <c r="C96" s="127" t="s">
        <v>594</v>
      </c>
      <c r="D96" s="84" t="s">
        <v>29</v>
      </c>
      <c r="E96" s="72"/>
      <c r="F96" s="141" t="s">
        <v>73</v>
      </c>
      <c r="G96" s="193" t="s">
        <v>82</v>
      </c>
      <c r="H96" s="156">
        <v>1</v>
      </c>
      <c r="I96" s="185">
        <f t="shared" si="19"/>
        <v>45000</v>
      </c>
      <c r="J96" s="430">
        <f t="shared" si="16"/>
        <v>45000</v>
      </c>
      <c r="K96" s="47">
        <f t="shared" si="22"/>
        <v>45000</v>
      </c>
      <c r="L96" s="103"/>
      <c r="M96" s="144"/>
      <c r="N96" s="431"/>
      <c r="O96" s="146"/>
      <c r="P96" s="52">
        <f t="shared" si="23"/>
        <v>45000</v>
      </c>
      <c r="Q96" s="147"/>
      <c r="R96" s="148"/>
      <c r="S96" s="149"/>
      <c r="T96" s="440"/>
      <c r="U96" s="72"/>
      <c r="V96" s="72"/>
      <c r="W96" s="72" t="s">
        <v>479</v>
      </c>
      <c r="X96" s="4"/>
      <c r="Y96" s="134"/>
      <c r="Z96" s="92"/>
      <c r="AA96" s="92"/>
      <c r="AB96" s="92"/>
    </row>
    <row r="97" spans="1:28" ht="31.5" customHeight="1">
      <c r="A97" s="103">
        <v>55</v>
      </c>
      <c r="B97" s="100">
        <v>45458</v>
      </c>
      <c r="C97" s="127" t="s">
        <v>595</v>
      </c>
      <c r="D97" s="84" t="s">
        <v>153</v>
      </c>
      <c r="E97" s="112" t="s">
        <v>253</v>
      </c>
      <c r="F97" s="141" t="s">
        <v>35</v>
      </c>
      <c r="G97" s="193" t="s">
        <v>66</v>
      </c>
      <c r="H97" s="156">
        <v>1</v>
      </c>
      <c r="I97" s="185">
        <f t="shared" si="19"/>
        <v>220000</v>
      </c>
      <c r="J97" s="430">
        <f t="shared" si="16"/>
        <v>220000</v>
      </c>
      <c r="K97" s="47">
        <f t="shared" si="22"/>
        <v>220000</v>
      </c>
      <c r="L97" s="103"/>
      <c r="M97" s="144">
        <v>13200</v>
      </c>
      <c r="N97" s="431"/>
      <c r="O97" s="146"/>
      <c r="P97" s="52">
        <f t="shared" si="23"/>
        <v>206800</v>
      </c>
      <c r="Q97" s="147" t="s">
        <v>37</v>
      </c>
      <c r="R97" s="148"/>
      <c r="S97" s="149"/>
      <c r="T97" s="440" t="s">
        <v>38</v>
      </c>
      <c r="U97" s="72"/>
      <c r="V97" s="72"/>
      <c r="W97" s="72" t="s">
        <v>477</v>
      </c>
      <c r="X97" s="4"/>
      <c r="Y97" s="134"/>
      <c r="Z97" s="92"/>
      <c r="AA97" s="92"/>
      <c r="AB97" s="92"/>
    </row>
    <row r="98" spans="1:28" ht="31.5" customHeight="1">
      <c r="A98" s="612">
        <v>56</v>
      </c>
      <c r="B98" s="519">
        <v>45460</v>
      </c>
      <c r="C98" s="693">
        <v>1732067905260</v>
      </c>
      <c r="D98" s="512" t="s">
        <v>193</v>
      </c>
      <c r="E98" s="604" t="s">
        <v>194</v>
      </c>
      <c r="F98" s="569" t="s">
        <v>596</v>
      </c>
      <c r="G98" s="193" t="s">
        <v>36</v>
      </c>
      <c r="H98" s="156">
        <v>12</v>
      </c>
      <c r="I98" s="185">
        <f t="shared" si="19"/>
        <v>220000</v>
      </c>
      <c r="J98" s="430">
        <f t="shared" si="16"/>
        <v>2640000</v>
      </c>
      <c r="K98" s="515">
        <f>SUM(J98:J101)</f>
        <v>5920000</v>
      </c>
      <c r="L98" s="612"/>
      <c r="M98" s="498"/>
      <c r="N98" s="702"/>
      <c r="O98" s="501"/>
      <c r="P98" s="502">
        <f t="shared" si="23"/>
        <v>5920000</v>
      </c>
      <c r="Q98" s="503" t="s">
        <v>37</v>
      </c>
      <c r="R98" s="506">
        <v>213615</v>
      </c>
      <c r="S98" s="700" t="s">
        <v>60</v>
      </c>
      <c r="T98" s="701" t="s">
        <v>38</v>
      </c>
      <c r="U98" s="507"/>
      <c r="V98" s="507"/>
      <c r="W98" s="507"/>
      <c r="X98" s="4"/>
      <c r="Y98" s="134"/>
      <c r="Z98" s="92"/>
      <c r="AA98" s="92"/>
      <c r="AB98" s="92"/>
    </row>
    <row r="99" spans="1:28" ht="31.5" customHeight="1">
      <c r="A99" s="493"/>
      <c r="B99" s="493"/>
      <c r="C99" s="493"/>
      <c r="D99" s="493"/>
      <c r="E99" s="493"/>
      <c r="F99" s="493"/>
      <c r="G99" s="193" t="s">
        <v>100</v>
      </c>
      <c r="H99" s="156">
        <v>8</v>
      </c>
      <c r="I99" s="185">
        <f t="shared" si="19"/>
        <v>220000</v>
      </c>
      <c r="J99" s="430">
        <f t="shared" si="16"/>
        <v>1760000</v>
      </c>
      <c r="K99" s="493"/>
      <c r="L99" s="493"/>
      <c r="M99" s="493"/>
      <c r="N99" s="493"/>
      <c r="O99" s="493"/>
      <c r="P99" s="493"/>
      <c r="Q99" s="504"/>
      <c r="R99" s="493"/>
      <c r="S99" s="493"/>
      <c r="T99" s="504"/>
      <c r="U99" s="493"/>
      <c r="V99" s="493"/>
      <c r="W99" s="493"/>
      <c r="X99" s="4"/>
      <c r="Y99" s="134"/>
      <c r="Z99" s="92"/>
      <c r="AA99" s="92"/>
      <c r="AB99" s="92"/>
    </row>
    <row r="100" spans="1:28" ht="31.5" customHeight="1">
      <c r="A100" s="493"/>
      <c r="B100" s="493"/>
      <c r="C100" s="493"/>
      <c r="D100" s="493"/>
      <c r="E100" s="493"/>
      <c r="F100" s="493"/>
      <c r="G100" s="193" t="s">
        <v>66</v>
      </c>
      <c r="H100" s="156">
        <v>4</v>
      </c>
      <c r="I100" s="185">
        <f t="shared" si="19"/>
        <v>220000</v>
      </c>
      <c r="J100" s="430">
        <f t="shared" si="16"/>
        <v>880000</v>
      </c>
      <c r="K100" s="493"/>
      <c r="L100" s="493"/>
      <c r="M100" s="493"/>
      <c r="N100" s="493"/>
      <c r="O100" s="493"/>
      <c r="P100" s="493"/>
      <c r="Q100" s="504"/>
      <c r="R100" s="493"/>
      <c r="S100" s="493"/>
      <c r="T100" s="504"/>
      <c r="U100" s="493"/>
      <c r="V100" s="493"/>
      <c r="W100" s="493"/>
      <c r="X100" s="4"/>
      <c r="Y100" s="134"/>
      <c r="Z100" s="92"/>
      <c r="AA100" s="92"/>
      <c r="AB100" s="92"/>
    </row>
    <row r="101" spans="1:28" ht="31.5" customHeight="1">
      <c r="A101" s="494"/>
      <c r="B101" s="494"/>
      <c r="C101" s="494"/>
      <c r="D101" s="494"/>
      <c r="E101" s="494"/>
      <c r="F101" s="494"/>
      <c r="G101" s="193" t="s">
        <v>196</v>
      </c>
      <c r="H101" s="156">
        <v>4</v>
      </c>
      <c r="I101" s="185">
        <f t="shared" si="19"/>
        <v>160000</v>
      </c>
      <c r="J101" s="430">
        <f t="shared" si="16"/>
        <v>640000</v>
      </c>
      <c r="K101" s="494"/>
      <c r="L101" s="494"/>
      <c r="M101" s="499"/>
      <c r="N101" s="499"/>
      <c r="O101" s="499"/>
      <c r="P101" s="494"/>
      <c r="Q101" s="505"/>
      <c r="R101" s="494"/>
      <c r="S101" s="499"/>
      <c r="T101" s="505"/>
      <c r="U101" s="494"/>
      <c r="V101" s="494"/>
      <c r="W101" s="494"/>
      <c r="X101" s="4"/>
      <c r="Y101" s="134"/>
      <c r="Z101" s="92"/>
      <c r="AA101" s="92"/>
      <c r="AB101" s="92"/>
    </row>
    <row r="102" spans="1:28" ht="31.5" customHeight="1">
      <c r="A102" s="612">
        <v>57</v>
      </c>
      <c r="B102" s="519">
        <v>45461</v>
      </c>
      <c r="C102" s="542">
        <v>1724281655007</v>
      </c>
      <c r="D102" s="703" t="s">
        <v>132</v>
      </c>
      <c r="E102" s="604" t="s">
        <v>133</v>
      </c>
      <c r="F102" s="723" t="s">
        <v>597</v>
      </c>
      <c r="G102" s="193" t="s">
        <v>527</v>
      </c>
      <c r="H102" s="156">
        <v>3</v>
      </c>
      <c r="I102" s="185">
        <f t="shared" si="19"/>
        <v>160000</v>
      </c>
      <c r="J102" s="430">
        <f t="shared" si="16"/>
        <v>480000</v>
      </c>
      <c r="K102" s="515">
        <f>SUM(J102:J103)</f>
        <v>1140000</v>
      </c>
      <c r="L102" s="612"/>
      <c r="M102" s="498"/>
      <c r="N102" s="702"/>
      <c r="O102" s="501"/>
      <c r="P102" s="502">
        <f>K102+L102-M102-N102-O102</f>
        <v>1140000</v>
      </c>
      <c r="Q102" s="503" t="s">
        <v>37</v>
      </c>
      <c r="R102" s="506">
        <v>90668</v>
      </c>
      <c r="S102" s="700" t="s">
        <v>60</v>
      </c>
      <c r="T102" s="701" t="s">
        <v>38</v>
      </c>
      <c r="U102" s="507" t="s">
        <v>82</v>
      </c>
      <c r="V102" s="507">
        <v>1</v>
      </c>
      <c r="W102" s="507"/>
      <c r="X102" s="4"/>
      <c r="Y102" s="134"/>
      <c r="Z102" s="92"/>
      <c r="AA102" s="92"/>
      <c r="AB102" s="92"/>
    </row>
    <row r="103" spans="1:28" ht="31.5" customHeight="1">
      <c r="A103" s="494"/>
      <c r="B103" s="494"/>
      <c r="C103" s="497"/>
      <c r="D103" s="494"/>
      <c r="E103" s="494"/>
      <c r="F103" s="494"/>
      <c r="G103" s="193" t="s">
        <v>43</v>
      </c>
      <c r="H103" s="156">
        <v>3</v>
      </c>
      <c r="I103" s="185">
        <f t="shared" si="19"/>
        <v>220000</v>
      </c>
      <c r="J103" s="430">
        <f t="shared" si="16"/>
        <v>660000</v>
      </c>
      <c r="K103" s="494"/>
      <c r="L103" s="494"/>
      <c r="M103" s="499"/>
      <c r="N103" s="499"/>
      <c r="O103" s="499"/>
      <c r="P103" s="494"/>
      <c r="Q103" s="505"/>
      <c r="R103" s="494"/>
      <c r="S103" s="499"/>
      <c r="T103" s="505"/>
      <c r="U103" s="494"/>
      <c r="V103" s="494"/>
      <c r="W103" s="494"/>
      <c r="X103" s="4"/>
      <c r="Y103" s="134"/>
      <c r="Z103" s="92"/>
      <c r="AA103" s="92"/>
      <c r="AB103" s="92"/>
    </row>
    <row r="104" spans="1:28" ht="31.5" customHeight="1">
      <c r="A104" s="103">
        <v>58</v>
      </c>
      <c r="B104" s="100">
        <v>45461</v>
      </c>
      <c r="C104" s="127">
        <v>1724315202737</v>
      </c>
      <c r="D104" s="140" t="s">
        <v>598</v>
      </c>
      <c r="E104" s="112" t="s">
        <v>599</v>
      </c>
      <c r="F104" s="141" t="s">
        <v>600</v>
      </c>
      <c r="G104" s="193" t="s">
        <v>80</v>
      </c>
      <c r="H104" s="156">
        <v>10</v>
      </c>
      <c r="I104" s="185">
        <f t="shared" si="19"/>
        <v>220000</v>
      </c>
      <c r="J104" s="430">
        <f t="shared" si="16"/>
        <v>2200000</v>
      </c>
      <c r="K104" s="47">
        <f>SUM(J104)</f>
        <v>2200000</v>
      </c>
      <c r="L104" s="103"/>
      <c r="M104" s="144"/>
      <c r="N104" s="431"/>
      <c r="O104" s="146"/>
      <c r="P104" s="66">
        <f t="shared" ref="P104:P105" si="24">K104+L104-M104-N104-O104</f>
        <v>2200000</v>
      </c>
      <c r="Q104" s="147" t="s">
        <v>37</v>
      </c>
      <c r="R104" s="148">
        <v>78004</v>
      </c>
      <c r="S104" s="149" t="s">
        <v>60</v>
      </c>
      <c r="T104" s="440" t="s">
        <v>38</v>
      </c>
      <c r="U104" s="72"/>
      <c r="V104" s="72"/>
      <c r="W104" s="72"/>
      <c r="X104" s="4"/>
      <c r="Y104" s="134"/>
      <c r="Z104" s="92"/>
      <c r="AA104" s="92"/>
      <c r="AB104" s="92"/>
    </row>
    <row r="105" spans="1:28" ht="31.5" customHeight="1">
      <c r="A105" s="612">
        <v>59</v>
      </c>
      <c r="B105" s="519">
        <v>45461</v>
      </c>
      <c r="C105" s="693" t="s">
        <v>601</v>
      </c>
      <c r="D105" s="512" t="s">
        <v>153</v>
      </c>
      <c r="E105" s="604" t="s">
        <v>602</v>
      </c>
      <c r="F105" s="569" t="s">
        <v>96</v>
      </c>
      <c r="G105" s="193" t="s">
        <v>43</v>
      </c>
      <c r="H105" s="156">
        <v>1</v>
      </c>
      <c r="I105" s="185">
        <f t="shared" si="19"/>
        <v>220000</v>
      </c>
      <c r="J105" s="430">
        <f t="shared" si="16"/>
        <v>220000</v>
      </c>
      <c r="K105" s="515">
        <f>SUM(J105:J106)</f>
        <v>300000</v>
      </c>
      <c r="L105" s="612"/>
      <c r="M105" s="498">
        <v>19316</v>
      </c>
      <c r="N105" s="702"/>
      <c r="O105" s="501"/>
      <c r="P105" s="508">
        <f t="shared" si="24"/>
        <v>280684</v>
      </c>
      <c r="Q105" s="503" t="s">
        <v>37</v>
      </c>
      <c r="R105" s="506"/>
      <c r="S105" s="700"/>
      <c r="T105" s="701" t="s">
        <v>38</v>
      </c>
      <c r="U105" s="507"/>
      <c r="V105" s="507"/>
      <c r="W105" s="507" t="s">
        <v>477</v>
      </c>
      <c r="X105" s="4"/>
      <c r="Y105" s="134"/>
      <c r="Z105" s="92"/>
      <c r="AA105" s="92"/>
      <c r="AB105" s="92"/>
    </row>
    <row r="106" spans="1:28" ht="31.5" customHeight="1">
      <c r="A106" s="494"/>
      <c r="B106" s="494"/>
      <c r="C106" s="494"/>
      <c r="D106" s="494"/>
      <c r="E106" s="494"/>
      <c r="F106" s="494"/>
      <c r="G106" s="193" t="s">
        <v>45</v>
      </c>
      <c r="H106" s="156">
        <v>1</v>
      </c>
      <c r="I106" s="185">
        <f t="shared" si="19"/>
        <v>80000</v>
      </c>
      <c r="J106" s="430">
        <f t="shared" si="16"/>
        <v>80000</v>
      </c>
      <c r="K106" s="494"/>
      <c r="L106" s="494"/>
      <c r="M106" s="499"/>
      <c r="N106" s="499"/>
      <c r="O106" s="499"/>
      <c r="P106" s="494"/>
      <c r="Q106" s="505"/>
      <c r="R106" s="494"/>
      <c r="S106" s="499"/>
      <c r="T106" s="505"/>
      <c r="U106" s="494"/>
      <c r="V106" s="494"/>
      <c r="W106" s="494"/>
      <c r="X106" s="4"/>
      <c r="Y106" s="134"/>
      <c r="Z106" s="92"/>
      <c r="AA106" s="92"/>
      <c r="AB106" s="92"/>
    </row>
    <row r="107" spans="1:28" ht="31.5" customHeight="1">
      <c r="A107" s="103">
        <v>60</v>
      </c>
      <c r="B107" s="100">
        <v>45461</v>
      </c>
      <c r="C107" s="127" t="s">
        <v>603</v>
      </c>
      <c r="D107" s="84" t="s">
        <v>71</v>
      </c>
      <c r="E107" s="112" t="s">
        <v>604</v>
      </c>
      <c r="F107" s="141" t="s">
        <v>369</v>
      </c>
      <c r="G107" s="193" t="s">
        <v>66</v>
      </c>
      <c r="H107" s="156">
        <v>4</v>
      </c>
      <c r="I107" s="185">
        <f t="shared" si="19"/>
        <v>220000</v>
      </c>
      <c r="J107" s="430">
        <f t="shared" si="16"/>
        <v>880000</v>
      </c>
      <c r="K107" s="47">
        <f>SUM(J107)</f>
        <v>880000</v>
      </c>
      <c r="L107" s="103"/>
      <c r="M107" s="144">
        <v>55000</v>
      </c>
      <c r="N107" s="431"/>
      <c r="O107" s="146"/>
      <c r="P107" s="52">
        <f t="shared" ref="P107:P108" si="25">K107+L107-M107-N107-O107</f>
        <v>825000</v>
      </c>
      <c r="Q107" s="147" t="s">
        <v>37</v>
      </c>
      <c r="R107" s="148"/>
      <c r="S107" s="149"/>
      <c r="T107" s="440" t="s">
        <v>38</v>
      </c>
      <c r="U107" s="72"/>
      <c r="V107" s="72"/>
      <c r="W107" s="72" t="s">
        <v>477</v>
      </c>
      <c r="X107" s="4"/>
      <c r="Y107" s="134"/>
      <c r="Z107" s="92"/>
      <c r="AA107" s="92"/>
      <c r="AB107" s="92"/>
    </row>
    <row r="108" spans="1:28" ht="31.5" customHeight="1">
      <c r="A108" s="612">
        <v>61</v>
      </c>
      <c r="B108" s="519">
        <v>45462</v>
      </c>
      <c r="C108" s="693" t="s">
        <v>605</v>
      </c>
      <c r="D108" s="512" t="s">
        <v>71</v>
      </c>
      <c r="E108" s="724" t="s">
        <v>245</v>
      </c>
      <c r="F108" s="512" t="s">
        <v>96</v>
      </c>
      <c r="G108" s="193" t="s">
        <v>100</v>
      </c>
      <c r="H108" s="156">
        <v>2</v>
      </c>
      <c r="I108" s="185">
        <f t="shared" si="19"/>
        <v>220000</v>
      </c>
      <c r="J108" s="430">
        <f t="shared" si="16"/>
        <v>440000</v>
      </c>
      <c r="K108" s="515">
        <f>SUM(J108:J109)</f>
        <v>880000</v>
      </c>
      <c r="L108" s="612"/>
      <c r="M108" s="498">
        <v>49472</v>
      </c>
      <c r="N108" s="702"/>
      <c r="O108" s="501"/>
      <c r="P108" s="508">
        <f t="shared" si="25"/>
        <v>830528</v>
      </c>
      <c r="Q108" s="503" t="s">
        <v>37</v>
      </c>
      <c r="R108" s="506"/>
      <c r="S108" s="700"/>
      <c r="T108" s="701" t="s">
        <v>38</v>
      </c>
      <c r="U108" s="507"/>
      <c r="V108" s="507"/>
      <c r="W108" s="507" t="s">
        <v>477</v>
      </c>
      <c r="X108" s="4"/>
      <c r="Y108" s="134"/>
      <c r="Z108" s="92"/>
      <c r="AA108" s="92"/>
      <c r="AB108" s="92"/>
    </row>
    <row r="109" spans="1:28" ht="31.5" customHeight="1">
      <c r="A109" s="494"/>
      <c r="B109" s="494"/>
      <c r="C109" s="494"/>
      <c r="D109" s="494"/>
      <c r="E109" s="494"/>
      <c r="F109" s="494"/>
      <c r="G109" s="193" t="s">
        <v>97</v>
      </c>
      <c r="H109" s="156">
        <v>2</v>
      </c>
      <c r="I109" s="185">
        <f t="shared" si="19"/>
        <v>220000</v>
      </c>
      <c r="J109" s="430">
        <f t="shared" si="16"/>
        <v>440000</v>
      </c>
      <c r="K109" s="494"/>
      <c r="L109" s="494"/>
      <c r="M109" s="499"/>
      <c r="N109" s="499"/>
      <c r="O109" s="499"/>
      <c r="P109" s="494"/>
      <c r="Q109" s="505"/>
      <c r="R109" s="494"/>
      <c r="S109" s="499"/>
      <c r="T109" s="505"/>
      <c r="U109" s="494"/>
      <c r="V109" s="494"/>
      <c r="W109" s="494"/>
      <c r="X109" s="4"/>
      <c r="Y109" s="134"/>
      <c r="Z109" s="92"/>
      <c r="AA109" s="92"/>
      <c r="AB109" s="92"/>
    </row>
    <row r="110" spans="1:28" ht="31.5" customHeight="1">
      <c r="A110" s="103">
        <v>62</v>
      </c>
      <c r="B110" s="100">
        <v>45462</v>
      </c>
      <c r="C110" s="127" t="s">
        <v>606</v>
      </c>
      <c r="D110" s="404" t="s">
        <v>474</v>
      </c>
      <c r="E110" s="112" t="s">
        <v>607</v>
      </c>
      <c r="F110" s="130" t="s">
        <v>239</v>
      </c>
      <c r="G110" s="193" t="s">
        <v>36</v>
      </c>
      <c r="H110" s="156">
        <v>1</v>
      </c>
      <c r="I110" s="185">
        <f t="shared" si="19"/>
        <v>220000</v>
      </c>
      <c r="J110" s="430">
        <f t="shared" si="16"/>
        <v>220000</v>
      </c>
      <c r="K110" s="47">
        <f t="shared" ref="K110:K111" si="26">SUM(J110)</f>
        <v>220000</v>
      </c>
      <c r="L110" s="103"/>
      <c r="M110" s="144">
        <f t="shared" ref="M110:M112" si="27">K110*5%</f>
        <v>11000</v>
      </c>
      <c r="N110" s="431"/>
      <c r="O110" s="146"/>
      <c r="P110" s="66">
        <f t="shared" ref="P110:P112" si="28">K110+L110-M110-N110-O110</f>
        <v>209000</v>
      </c>
      <c r="Q110" s="147"/>
      <c r="R110" s="148"/>
      <c r="S110" s="149"/>
      <c r="T110" s="440"/>
      <c r="U110" s="72"/>
      <c r="V110" s="72"/>
      <c r="W110" s="72" t="s">
        <v>477</v>
      </c>
      <c r="X110" s="4"/>
      <c r="Y110" s="134"/>
      <c r="Z110" s="92"/>
      <c r="AA110" s="92"/>
      <c r="AB110" s="92"/>
    </row>
    <row r="111" spans="1:28" ht="31.5" customHeight="1">
      <c r="A111" s="103">
        <v>63</v>
      </c>
      <c r="B111" s="100">
        <v>45463</v>
      </c>
      <c r="C111" s="127" t="s">
        <v>608</v>
      </c>
      <c r="D111" s="404" t="s">
        <v>474</v>
      </c>
      <c r="E111" s="112" t="s">
        <v>609</v>
      </c>
      <c r="F111" s="141" t="s">
        <v>35</v>
      </c>
      <c r="G111" s="193" t="s">
        <v>36</v>
      </c>
      <c r="H111" s="156">
        <v>5</v>
      </c>
      <c r="I111" s="185">
        <f t="shared" si="19"/>
        <v>220000</v>
      </c>
      <c r="J111" s="430">
        <f t="shared" si="16"/>
        <v>1100000</v>
      </c>
      <c r="K111" s="47">
        <f t="shared" si="26"/>
        <v>1100000</v>
      </c>
      <c r="L111" s="103"/>
      <c r="M111" s="144">
        <f t="shared" si="27"/>
        <v>55000</v>
      </c>
      <c r="N111" s="431"/>
      <c r="O111" s="146"/>
      <c r="P111" s="66">
        <f t="shared" si="28"/>
        <v>1045000</v>
      </c>
      <c r="Q111" s="147"/>
      <c r="R111" s="148"/>
      <c r="S111" s="149"/>
      <c r="T111" s="440"/>
      <c r="U111" s="72"/>
      <c r="V111" s="72"/>
      <c r="W111" s="72" t="s">
        <v>477</v>
      </c>
      <c r="X111" s="4"/>
      <c r="Y111" s="134"/>
      <c r="Z111" s="92"/>
      <c r="AA111" s="92"/>
      <c r="AB111" s="92"/>
    </row>
    <row r="112" spans="1:28" ht="31.5" customHeight="1">
      <c r="A112" s="612">
        <v>64</v>
      </c>
      <c r="B112" s="519">
        <v>45464</v>
      </c>
      <c r="C112" s="506" t="s">
        <v>610</v>
      </c>
      <c r="D112" s="512" t="s">
        <v>153</v>
      </c>
      <c r="E112" s="604" t="s">
        <v>611</v>
      </c>
      <c r="F112" s="569" t="s">
        <v>612</v>
      </c>
      <c r="G112" s="193" t="s">
        <v>36</v>
      </c>
      <c r="H112" s="143">
        <v>1</v>
      </c>
      <c r="I112" s="185">
        <f t="shared" si="19"/>
        <v>220000</v>
      </c>
      <c r="J112" s="430">
        <f t="shared" si="16"/>
        <v>220000</v>
      </c>
      <c r="K112" s="515">
        <f>SUM(J112:J113)</f>
        <v>440000</v>
      </c>
      <c r="L112" s="612"/>
      <c r="M112" s="498">
        <f t="shared" si="27"/>
        <v>22000</v>
      </c>
      <c r="N112" s="702"/>
      <c r="O112" s="501"/>
      <c r="P112" s="502">
        <f t="shared" si="28"/>
        <v>418000</v>
      </c>
      <c r="Q112" s="503"/>
      <c r="R112" s="506"/>
      <c r="S112" s="700"/>
      <c r="T112" s="701"/>
      <c r="U112" s="507"/>
      <c r="V112" s="507"/>
      <c r="W112" s="507" t="s">
        <v>477</v>
      </c>
      <c r="X112" s="4"/>
      <c r="Y112" s="134"/>
      <c r="Z112" s="92"/>
      <c r="AA112" s="92"/>
      <c r="AB112" s="92"/>
    </row>
    <row r="113" spans="1:28" ht="31.5" customHeight="1">
      <c r="A113" s="494"/>
      <c r="B113" s="494"/>
      <c r="C113" s="494"/>
      <c r="D113" s="494"/>
      <c r="E113" s="494"/>
      <c r="F113" s="494"/>
      <c r="G113" s="142" t="s">
        <v>66</v>
      </c>
      <c r="H113" s="143">
        <v>1</v>
      </c>
      <c r="I113" s="185">
        <f t="shared" si="19"/>
        <v>220000</v>
      </c>
      <c r="J113" s="430">
        <f t="shared" si="16"/>
        <v>220000</v>
      </c>
      <c r="K113" s="494"/>
      <c r="L113" s="494"/>
      <c r="M113" s="499"/>
      <c r="N113" s="499"/>
      <c r="O113" s="499"/>
      <c r="P113" s="494"/>
      <c r="Q113" s="505"/>
      <c r="R113" s="494"/>
      <c r="S113" s="499"/>
      <c r="T113" s="505"/>
      <c r="U113" s="494"/>
      <c r="V113" s="494"/>
      <c r="W113" s="494"/>
      <c r="X113" s="4"/>
      <c r="Y113" s="134"/>
      <c r="Z113" s="92"/>
      <c r="AA113" s="92"/>
      <c r="AB113" s="92"/>
    </row>
    <row r="114" spans="1:28" ht="31.5" customHeight="1">
      <c r="A114" s="154">
        <v>65</v>
      </c>
      <c r="B114" s="155">
        <v>45465</v>
      </c>
      <c r="C114" s="156" t="s">
        <v>613</v>
      </c>
      <c r="D114" s="157" t="s">
        <v>71</v>
      </c>
      <c r="E114" s="158" t="s">
        <v>614</v>
      </c>
      <c r="F114" s="159" t="s">
        <v>369</v>
      </c>
      <c r="G114" s="142" t="s">
        <v>36</v>
      </c>
      <c r="H114" s="143">
        <v>1</v>
      </c>
      <c r="I114" s="185">
        <f t="shared" si="19"/>
        <v>220000</v>
      </c>
      <c r="J114" s="430">
        <f t="shared" si="16"/>
        <v>220000</v>
      </c>
      <c r="K114" s="47">
        <f t="shared" ref="K114:K116" si="29">SUM(J114)</f>
        <v>220000</v>
      </c>
      <c r="L114" s="160"/>
      <c r="M114" s="144">
        <f t="shared" ref="M114:M117" si="30">K114*5%</f>
        <v>11000</v>
      </c>
      <c r="N114" s="431"/>
      <c r="O114" s="146"/>
      <c r="P114" s="66">
        <f t="shared" ref="P114:P117" si="31">K114+L114-M114-N114-O114</f>
        <v>209000</v>
      </c>
      <c r="Q114" s="147"/>
      <c r="R114" s="152"/>
      <c r="S114" s="161"/>
      <c r="T114" s="439"/>
      <c r="U114" s="72"/>
      <c r="V114" s="72"/>
      <c r="W114" s="72" t="s">
        <v>477</v>
      </c>
      <c r="X114" s="4"/>
      <c r="Y114" s="134"/>
      <c r="Z114" s="92"/>
      <c r="AA114" s="92"/>
      <c r="AB114" s="92"/>
    </row>
    <row r="115" spans="1:28" ht="31.5" customHeight="1">
      <c r="A115" s="154">
        <v>66</v>
      </c>
      <c r="B115" s="155">
        <v>45465</v>
      </c>
      <c r="C115" s="156" t="s">
        <v>615</v>
      </c>
      <c r="D115" s="157" t="s">
        <v>71</v>
      </c>
      <c r="E115" s="158" t="s">
        <v>616</v>
      </c>
      <c r="F115" s="159" t="s">
        <v>476</v>
      </c>
      <c r="G115" s="142" t="s">
        <v>36</v>
      </c>
      <c r="H115" s="143">
        <v>1</v>
      </c>
      <c r="I115" s="185">
        <f t="shared" si="19"/>
        <v>220000</v>
      </c>
      <c r="J115" s="430">
        <f t="shared" si="16"/>
        <v>220000</v>
      </c>
      <c r="K115" s="47">
        <f t="shared" si="29"/>
        <v>220000</v>
      </c>
      <c r="L115" s="160"/>
      <c r="M115" s="144">
        <f t="shared" si="30"/>
        <v>11000</v>
      </c>
      <c r="N115" s="431"/>
      <c r="O115" s="146"/>
      <c r="P115" s="66">
        <f t="shared" si="31"/>
        <v>209000</v>
      </c>
      <c r="Q115" s="147"/>
      <c r="R115" s="152"/>
      <c r="S115" s="161"/>
      <c r="T115" s="439"/>
      <c r="U115" s="72"/>
      <c r="V115" s="72"/>
      <c r="W115" s="72" t="s">
        <v>477</v>
      </c>
      <c r="X115" s="4"/>
      <c r="Y115" s="134"/>
      <c r="Z115" s="92"/>
      <c r="AA115" s="92"/>
      <c r="AB115" s="92"/>
    </row>
    <row r="116" spans="1:28" ht="31.5" customHeight="1">
      <c r="A116" s="154">
        <v>67</v>
      </c>
      <c r="B116" s="155">
        <v>45465</v>
      </c>
      <c r="C116" s="156" t="s">
        <v>617</v>
      </c>
      <c r="D116" s="404" t="s">
        <v>474</v>
      </c>
      <c r="E116" s="158" t="s">
        <v>618</v>
      </c>
      <c r="F116" s="159" t="s">
        <v>35</v>
      </c>
      <c r="G116" s="142" t="s">
        <v>36</v>
      </c>
      <c r="H116" s="143">
        <v>6</v>
      </c>
      <c r="I116" s="185">
        <f t="shared" si="19"/>
        <v>220000</v>
      </c>
      <c r="J116" s="430">
        <f t="shared" si="16"/>
        <v>1320000</v>
      </c>
      <c r="K116" s="47">
        <f t="shared" si="29"/>
        <v>1320000</v>
      </c>
      <c r="L116" s="160"/>
      <c r="M116" s="151">
        <f t="shared" si="30"/>
        <v>66000</v>
      </c>
      <c r="N116" s="431"/>
      <c r="O116" s="146"/>
      <c r="P116" s="66">
        <f t="shared" si="31"/>
        <v>1254000</v>
      </c>
      <c r="Q116" s="147"/>
      <c r="R116" s="152"/>
      <c r="S116" s="161"/>
      <c r="T116" s="439"/>
      <c r="U116" s="72"/>
      <c r="V116" s="72"/>
      <c r="W116" s="72" t="s">
        <v>477</v>
      </c>
      <c r="X116" s="4"/>
      <c r="Y116" s="134"/>
      <c r="Z116" s="92"/>
      <c r="AA116" s="92"/>
      <c r="AB116" s="92"/>
    </row>
    <row r="117" spans="1:28" ht="31.5" customHeight="1">
      <c r="A117" s="509">
        <v>68</v>
      </c>
      <c r="B117" s="516">
        <v>45465</v>
      </c>
      <c r="C117" s="725" t="s">
        <v>619</v>
      </c>
      <c r="D117" s="711" t="s">
        <v>474</v>
      </c>
      <c r="E117" s="513" t="s">
        <v>620</v>
      </c>
      <c r="F117" s="514" t="s">
        <v>239</v>
      </c>
      <c r="G117" s="142" t="s">
        <v>36</v>
      </c>
      <c r="H117" s="143">
        <v>1</v>
      </c>
      <c r="I117" s="185">
        <f t="shared" si="19"/>
        <v>220000</v>
      </c>
      <c r="J117" s="430">
        <f t="shared" si="16"/>
        <v>220000</v>
      </c>
      <c r="K117" s="515">
        <f>SUM(J117:J118)</f>
        <v>440000</v>
      </c>
      <c r="L117" s="495"/>
      <c r="M117" s="498">
        <f t="shared" si="30"/>
        <v>22000</v>
      </c>
      <c r="N117" s="702"/>
      <c r="O117" s="501"/>
      <c r="P117" s="502">
        <f t="shared" si="31"/>
        <v>418000</v>
      </c>
      <c r="Q117" s="503"/>
      <c r="R117" s="506"/>
      <c r="S117" s="489"/>
      <c r="T117" s="707"/>
      <c r="U117" s="507"/>
      <c r="V117" s="507"/>
      <c r="W117" s="507" t="s">
        <v>477</v>
      </c>
      <c r="X117" s="4"/>
      <c r="Y117" s="134"/>
      <c r="Z117" s="92"/>
      <c r="AA117" s="92"/>
      <c r="AB117" s="92"/>
    </row>
    <row r="118" spans="1:28" ht="31.5" customHeight="1">
      <c r="A118" s="494"/>
      <c r="B118" s="497"/>
      <c r="C118" s="494"/>
      <c r="D118" s="494"/>
      <c r="E118" s="497"/>
      <c r="F118" s="497"/>
      <c r="G118" s="142" t="s">
        <v>66</v>
      </c>
      <c r="H118" s="143">
        <v>1</v>
      </c>
      <c r="I118" s="185">
        <f t="shared" si="19"/>
        <v>220000</v>
      </c>
      <c r="J118" s="430">
        <f t="shared" si="16"/>
        <v>220000</v>
      </c>
      <c r="K118" s="494"/>
      <c r="L118" s="497"/>
      <c r="M118" s="494"/>
      <c r="N118" s="499"/>
      <c r="O118" s="499"/>
      <c r="P118" s="494"/>
      <c r="Q118" s="505"/>
      <c r="R118" s="493"/>
      <c r="S118" s="491"/>
      <c r="T118" s="490"/>
      <c r="U118" s="494"/>
      <c r="V118" s="494"/>
      <c r="W118" s="494"/>
      <c r="X118" s="4"/>
      <c r="Y118" s="134"/>
      <c r="Z118" s="92"/>
      <c r="AA118" s="92"/>
      <c r="AB118" s="92"/>
    </row>
    <row r="119" spans="1:28" ht="31.5" customHeight="1">
      <c r="A119" s="154">
        <v>69</v>
      </c>
      <c r="B119" s="155">
        <v>45467</v>
      </c>
      <c r="C119" s="156">
        <v>1742056637946</v>
      </c>
      <c r="D119" s="157" t="s">
        <v>182</v>
      </c>
      <c r="E119" s="158" t="s">
        <v>183</v>
      </c>
      <c r="F119" s="159" t="s">
        <v>621</v>
      </c>
      <c r="G119" s="142" t="s">
        <v>130</v>
      </c>
      <c r="H119" s="143">
        <v>27</v>
      </c>
      <c r="I119" s="185">
        <f t="shared" si="19"/>
        <v>220000</v>
      </c>
      <c r="J119" s="430">
        <f t="shared" si="16"/>
        <v>5940000</v>
      </c>
      <c r="K119" s="47">
        <f>SUM(J119)</f>
        <v>5940000</v>
      </c>
      <c r="L119" s="160"/>
      <c r="M119" s="188"/>
      <c r="N119" s="431"/>
      <c r="O119" s="146"/>
      <c r="P119" s="66">
        <f t="shared" ref="P119:P120" si="32">K119+L119-M119-N119-O119</f>
        <v>5940000</v>
      </c>
      <c r="Q119" s="147"/>
      <c r="R119" s="152">
        <v>250804</v>
      </c>
      <c r="S119" s="161" t="s">
        <v>60</v>
      </c>
      <c r="T119" s="439"/>
      <c r="U119" s="72"/>
      <c r="V119" s="72"/>
      <c r="W119" s="72"/>
      <c r="X119" s="4"/>
      <c r="Y119" s="134"/>
      <c r="Z119" s="92"/>
      <c r="AA119" s="92"/>
      <c r="AB119" s="92"/>
    </row>
    <row r="120" spans="1:28" ht="31.5" customHeight="1">
      <c r="A120" s="509">
        <v>70</v>
      </c>
      <c r="B120" s="516">
        <v>45467</v>
      </c>
      <c r="C120" s="517">
        <v>1741621717589</v>
      </c>
      <c r="D120" s="658" t="s">
        <v>622</v>
      </c>
      <c r="E120" s="513" t="s">
        <v>623</v>
      </c>
      <c r="F120" s="514" t="s">
        <v>624</v>
      </c>
      <c r="G120" s="142" t="s">
        <v>66</v>
      </c>
      <c r="H120" s="143">
        <v>1</v>
      </c>
      <c r="I120" s="185">
        <f t="shared" si="19"/>
        <v>220000</v>
      </c>
      <c r="J120" s="430">
        <f t="shared" si="16"/>
        <v>220000</v>
      </c>
      <c r="K120" s="515">
        <f>SUM(J120:J121)</f>
        <v>310000</v>
      </c>
      <c r="L120" s="495"/>
      <c r="M120" s="498"/>
      <c r="N120" s="702"/>
      <c r="O120" s="501"/>
      <c r="P120" s="502">
        <f t="shared" si="32"/>
        <v>310000</v>
      </c>
      <c r="Q120" s="503"/>
      <c r="R120" s="506">
        <v>40001</v>
      </c>
      <c r="S120" s="489" t="s">
        <v>60</v>
      </c>
      <c r="T120" s="707"/>
      <c r="U120" s="507"/>
      <c r="V120" s="507"/>
      <c r="W120" s="507"/>
      <c r="X120" s="4"/>
      <c r="Y120" s="134"/>
      <c r="Z120" s="92"/>
      <c r="AA120" s="92"/>
      <c r="AB120" s="92"/>
    </row>
    <row r="121" spans="1:28" ht="31.5" customHeight="1">
      <c r="A121" s="494"/>
      <c r="B121" s="497"/>
      <c r="C121" s="497"/>
      <c r="D121" s="497"/>
      <c r="E121" s="497"/>
      <c r="F121" s="497"/>
      <c r="G121" s="142" t="s">
        <v>82</v>
      </c>
      <c r="H121" s="143">
        <v>2</v>
      </c>
      <c r="I121" s="185">
        <f t="shared" si="19"/>
        <v>45000</v>
      </c>
      <c r="J121" s="430">
        <f t="shared" si="16"/>
        <v>90000</v>
      </c>
      <c r="K121" s="494"/>
      <c r="L121" s="497"/>
      <c r="M121" s="494"/>
      <c r="N121" s="499"/>
      <c r="O121" s="499"/>
      <c r="P121" s="494"/>
      <c r="Q121" s="505"/>
      <c r="R121" s="493"/>
      <c r="S121" s="491"/>
      <c r="T121" s="490"/>
      <c r="U121" s="494"/>
      <c r="V121" s="494"/>
      <c r="W121" s="494"/>
      <c r="X121" s="4"/>
      <c r="Y121" s="134"/>
      <c r="Z121" s="92"/>
      <c r="AA121" s="92"/>
      <c r="AB121" s="92"/>
    </row>
    <row r="122" spans="1:28" ht="31.5" customHeight="1">
      <c r="A122" s="154">
        <v>71</v>
      </c>
      <c r="B122" s="155">
        <v>45467</v>
      </c>
      <c r="C122" s="156">
        <v>1741685779891</v>
      </c>
      <c r="D122" s="157" t="s">
        <v>263</v>
      </c>
      <c r="E122" s="158" t="s">
        <v>625</v>
      </c>
      <c r="F122" s="159" t="s">
        <v>626</v>
      </c>
      <c r="G122" s="142" t="s">
        <v>43</v>
      </c>
      <c r="H122" s="143">
        <v>3</v>
      </c>
      <c r="I122" s="185">
        <f t="shared" si="19"/>
        <v>220000</v>
      </c>
      <c r="J122" s="430">
        <f t="shared" si="16"/>
        <v>660000</v>
      </c>
      <c r="K122" s="47">
        <f t="shared" ref="K122:K123" si="33">SUM(J122)</f>
        <v>660000</v>
      </c>
      <c r="L122" s="160"/>
      <c r="M122" s="188"/>
      <c r="N122" s="431"/>
      <c r="O122" s="146"/>
      <c r="P122" s="66">
        <f t="shared" ref="P122:P124" si="34">K122+L122-M122-N122-O122</f>
        <v>660000</v>
      </c>
      <c r="Q122" s="147"/>
      <c r="R122" s="152">
        <v>58998</v>
      </c>
      <c r="S122" s="161" t="s">
        <v>60</v>
      </c>
      <c r="T122" s="439"/>
      <c r="U122" s="72"/>
      <c r="V122" s="72"/>
      <c r="W122" s="72"/>
      <c r="X122" s="4"/>
      <c r="Y122" s="134"/>
      <c r="Z122" s="92"/>
      <c r="AA122" s="92"/>
      <c r="AB122" s="92"/>
    </row>
    <row r="123" spans="1:28" ht="31.5" customHeight="1">
      <c r="A123" s="154">
        <v>72</v>
      </c>
      <c r="B123" s="155">
        <v>45467</v>
      </c>
      <c r="C123" s="156" t="s">
        <v>627</v>
      </c>
      <c r="D123" s="157" t="s">
        <v>29</v>
      </c>
      <c r="E123" s="86"/>
      <c r="F123" s="159" t="s">
        <v>35</v>
      </c>
      <c r="G123" s="142" t="s">
        <v>80</v>
      </c>
      <c r="H123" s="143">
        <v>5</v>
      </c>
      <c r="I123" s="185">
        <f t="shared" si="19"/>
        <v>220000</v>
      </c>
      <c r="J123" s="430">
        <f t="shared" si="16"/>
        <v>1100000</v>
      </c>
      <c r="K123" s="47">
        <f t="shared" si="33"/>
        <v>1100000</v>
      </c>
      <c r="L123" s="160"/>
      <c r="M123" s="188"/>
      <c r="N123" s="431"/>
      <c r="O123" s="146"/>
      <c r="P123" s="66">
        <f t="shared" si="34"/>
        <v>1100000</v>
      </c>
      <c r="Q123" s="147"/>
      <c r="R123" s="152"/>
      <c r="S123" s="161"/>
      <c r="T123" s="439"/>
      <c r="U123" s="72"/>
      <c r="V123" s="72"/>
      <c r="W123" s="72" t="s">
        <v>479</v>
      </c>
      <c r="X123" s="4"/>
      <c r="Y123" s="134"/>
      <c r="Z123" s="92"/>
      <c r="AA123" s="92"/>
      <c r="AB123" s="92"/>
    </row>
    <row r="124" spans="1:28" ht="31.5" customHeight="1">
      <c r="A124" s="509">
        <v>73</v>
      </c>
      <c r="B124" s="516">
        <v>45467</v>
      </c>
      <c r="C124" s="509" t="s">
        <v>628</v>
      </c>
      <c r="D124" s="658" t="s">
        <v>153</v>
      </c>
      <c r="E124" s="513" t="s">
        <v>629</v>
      </c>
      <c r="F124" s="514" t="s">
        <v>630</v>
      </c>
      <c r="G124" s="142" t="s">
        <v>36</v>
      </c>
      <c r="H124" s="143">
        <v>1</v>
      </c>
      <c r="I124" s="185">
        <f t="shared" si="19"/>
        <v>220000</v>
      </c>
      <c r="J124" s="430">
        <f t="shared" si="16"/>
        <v>220000</v>
      </c>
      <c r="K124" s="515">
        <f>SUM(J124:J126)</f>
        <v>760000</v>
      </c>
      <c r="L124" s="495"/>
      <c r="M124" s="498">
        <f>K124*5%</f>
        <v>38000</v>
      </c>
      <c r="N124" s="702"/>
      <c r="O124" s="501"/>
      <c r="P124" s="502">
        <f t="shared" si="34"/>
        <v>722000</v>
      </c>
      <c r="Q124" s="503"/>
      <c r="R124" s="506"/>
      <c r="S124" s="489"/>
      <c r="T124" s="707"/>
      <c r="U124" s="507"/>
      <c r="V124" s="507"/>
      <c r="W124" s="507" t="s">
        <v>477</v>
      </c>
      <c r="X124" s="4"/>
      <c r="Y124" s="134"/>
      <c r="Z124" s="92"/>
      <c r="AA124" s="92"/>
      <c r="AB124" s="92"/>
    </row>
    <row r="125" spans="1:28" ht="31.5" customHeight="1">
      <c r="A125" s="493"/>
      <c r="B125" s="496"/>
      <c r="C125" s="493"/>
      <c r="D125" s="496"/>
      <c r="E125" s="496"/>
      <c r="F125" s="496"/>
      <c r="G125" s="142" t="s">
        <v>100</v>
      </c>
      <c r="H125" s="143">
        <v>1</v>
      </c>
      <c r="I125" s="185">
        <f t="shared" si="19"/>
        <v>220000</v>
      </c>
      <c r="J125" s="430">
        <f t="shared" si="16"/>
        <v>220000</v>
      </c>
      <c r="K125" s="493"/>
      <c r="L125" s="496"/>
      <c r="M125" s="493"/>
      <c r="N125" s="493"/>
      <c r="O125" s="493"/>
      <c r="P125" s="493"/>
      <c r="Q125" s="504"/>
      <c r="R125" s="493"/>
      <c r="S125" s="490"/>
      <c r="T125" s="490"/>
      <c r="U125" s="493"/>
      <c r="V125" s="493"/>
      <c r="W125" s="493"/>
      <c r="X125" s="4"/>
      <c r="Y125" s="134"/>
      <c r="Z125" s="92"/>
      <c r="AA125" s="92"/>
      <c r="AB125" s="92"/>
    </row>
    <row r="126" spans="1:28" ht="31.5" customHeight="1">
      <c r="A126" s="494"/>
      <c r="B126" s="497"/>
      <c r="C126" s="494"/>
      <c r="D126" s="497"/>
      <c r="E126" s="497"/>
      <c r="F126" s="497"/>
      <c r="G126" s="142" t="s">
        <v>196</v>
      </c>
      <c r="H126" s="143">
        <v>2</v>
      </c>
      <c r="I126" s="185">
        <f t="shared" si="19"/>
        <v>160000</v>
      </c>
      <c r="J126" s="430">
        <f t="shared" si="16"/>
        <v>320000</v>
      </c>
      <c r="K126" s="494"/>
      <c r="L126" s="497"/>
      <c r="M126" s="494"/>
      <c r="N126" s="499"/>
      <c r="O126" s="499"/>
      <c r="P126" s="494"/>
      <c r="Q126" s="505"/>
      <c r="R126" s="493"/>
      <c r="S126" s="491"/>
      <c r="T126" s="490"/>
      <c r="U126" s="494"/>
      <c r="V126" s="494"/>
      <c r="W126" s="494"/>
      <c r="X126" s="4"/>
      <c r="Y126" s="134"/>
      <c r="Z126" s="92"/>
      <c r="AA126" s="92"/>
      <c r="AB126" s="92"/>
    </row>
    <row r="127" spans="1:28" ht="31.5" customHeight="1">
      <c r="A127" s="154">
        <v>74</v>
      </c>
      <c r="B127" s="155">
        <v>45467</v>
      </c>
      <c r="C127" s="156" t="s">
        <v>631</v>
      </c>
      <c r="D127" s="157" t="s">
        <v>153</v>
      </c>
      <c r="E127" s="158" t="s">
        <v>604</v>
      </c>
      <c r="F127" s="159" t="s">
        <v>369</v>
      </c>
      <c r="G127" s="142" t="s">
        <v>36</v>
      </c>
      <c r="H127" s="143">
        <v>2</v>
      </c>
      <c r="I127" s="185">
        <f t="shared" si="19"/>
        <v>220000</v>
      </c>
      <c r="J127" s="430">
        <f t="shared" si="16"/>
        <v>440000</v>
      </c>
      <c r="K127" s="47">
        <f t="shared" ref="K127:K129" si="35">SUM(J127)</f>
        <v>440000</v>
      </c>
      <c r="L127" s="160"/>
      <c r="M127" s="144">
        <f t="shared" ref="M127:M129" si="36">K127*5%</f>
        <v>22000</v>
      </c>
      <c r="N127" s="431"/>
      <c r="O127" s="146"/>
      <c r="P127" s="66">
        <f t="shared" ref="P127:P130" si="37">K127+L127-M127-N127-O127</f>
        <v>418000</v>
      </c>
      <c r="Q127" s="147"/>
      <c r="R127" s="152"/>
      <c r="S127" s="161"/>
      <c r="T127" s="439"/>
      <c r="U127" s="72"/>
      <c r="V127" s="72"/>
      <c r="W127" s="72" t="s">
        <v>477</v>
      </c>
      <c r="X127" s="4"/>
      <c r="Y127" s="134"/>
      <c r="Z127" s="92"/>
      <c r="AA127" s="92"/>
      <c r="AB127" s="92"/>
    </row>
    <row r="128" spans="1:28" ht="31.5" customHeight="1">
      <c r="A128" s="154">
        <v>75</v>
      </c>
      <c r="B128" s="155">
        <v>45467</v>
      </c>
      <c r="C128" s="156" t="s">
        <v>632</v>
      </c>
      <c r="D128" s="157" t="s">
        <v>153</v>
      </c>
      <c r="E128" s="158" t="s">
        <v>633</v>
      </c>
      <c r="F128" s="159" t="s">
        <v>369</v>
      </c>
      <c r="G128" s="142" t="s">
        <v>36</v>
      </c>
      <c r="H128" s="143">
        <v>1</v>
      </c>
      <c r="I128" s="185">
        <f t="shared" si="19"/>
        <v>220000</v>
      </c>
      <c r="J128" s="430">
        <f t="shared" si="16"/>
        <v>220000</v>
      </c>
      <c r="K128" s="47">
        <f t="shared" si="35"/>
        <v>220000</v>
      </c>
      <c r="L128" s="160"/>
      <c r="M128" s="144">
        <f t="shared" si="36"/>
        <v>11000</v>
      </c>
      <c r="N128" s="431"/>
      <c r="O128" s="146"/>
      <c r="P128" s="66">
        <f t="shared" si="37"/>
        <v>209000</v>
      </c>
      <c r="Q128" s="147"/>
      <c r="R128" s="152"/>
      <c r="S128" s="161"/>
      <c r="T128" s="439"/>
      <c r="U128" s="72"/>
      <c r="V128" s="72"/>
      <c r="W128" s="72" t="s">
        <v>477</v>
      </c>
      <c r="X128" s="4"/>
      <c r="Y128" s="134"/>
      <c r="Z128" s="92"/>
      <c r="AA128" s="92"/>
      <c r="AB128" s="92"/>
    </row>
    <row r="129" spans="1:28" ht="31.5" customHeight="1">
      <c r="A129" s="154">
        <v>76</v>
      </c>
      <c r="B129" s="155">
        <v>45467</v>
      </c>
      <c r="C129" s="156" t="s">
        <v>634</v>
      </c>
      <c r="D129" s="157" t="s">
        <v>153</v>
      </c>
      <c r="E129" s="158" t="s">
        <v>635</v>
      </c>
      <c r="F129" s="159" t="s">
        <v>103</v>
      </c>
      <c r="G129" s="142" t="s">
        <v>388</v>
      </c>
      <c r="H129" s="143">
        <v>2</v>
      </c>
      <c r="I129" s="185">
        <f t="shared" si="19"/>
        <v>220000</v>
      </c>
      <c r="J129" s="430">
        <f t="shared" si="16"/>
        <v>440000</v>
      </c>
      <c r="K129" s="47">
        <f t="shared" si="35"/>
        <v>440000</v>
      </c>
      <c r="L129" s="160"/>
      <c r="M129" s="144">
        <f t="shared" si="36"/>
        <v>22000</v>
      </c>
      <c r="N129" s="431"/>
      <c r="O129" s="146"/>
      <c r="P129" s="66">
        <f t="shared" si="37"/>
        <v>418000</v>
      </c>
      <c r="Q129" s="147"/>
      <c r="R129" s="152"/>
      <c r="S129" s="161"/>
      <c r="T129" s="439"/>
      <c r="U129" s="72"/>
      <c r="V129" s="72"/>
      <c r="W129" s="72" t="s">
        <v>477</v>
      </c>
      <c r="X129" s="4"/>
      <c r="Y129" s="134"/>
      <c r="Z129" s="92"/>
      <c r="AA129" s="92"/>
      <c r="AB129" s="92"/>
    </row>
    <row r="130" spans="1:28" ht="31.5" customHeight="1">
      <c r="A130" s="509">
        <v>77</v>
      </c>
      <c r="B130" s="516">
        <v>45468</v>
      </c>
      <c r="C130" s="517">
        <v>1742839376531</v>
      </c>
      <c r="D130" s="518" t="s">
        <v>636</v>
      </c>
      <c r="E130" s="513" t="s">
        <v>637</v>
      </c>
      <c r="F130" s="514" t="s">
        <v>638</v>
      </c>
      <c r="G130" s="142" t="s">
        <v>80</v>
      </c>
      <c r="H130" s="143">
        <v>1</v>
      </c>
      <c r="I130" s="185">
        <f t="shared" si="19"/>
        <v>220000</v>
      </c>
      <c r="J130" s="430">
        <f t="shared" si="16"/>
        <v>220000</v>
      </c>
      <c r="K130" s="515">
        <f>SUM(J130:J131)</f>
        <v>440000</v>
      </c>
      <c r="L130" s="495">
        <v>36001</v>
      </c>
      <c r="M130" s="498"/>
      <c r="N130" s="702"/>
      <c r="O130" s="501">
        <v>6001</v>
      </c>
      <c r="P130" s="502">
        <f t="shared" si="37"/>
        <v>470000</v>
      </c>
      <c r="Q130" s="503"/>
      <c r="R130" s="506"/>
      <c r="S130" s="489"/>
      <c r="T130" s="707"/>
      <c r="U130" s="507"/>
      <c r="V130" s="507"/>
      <c r="W130" s="507"/>
      <c r="X130" s="4"/>
      <c r="Y130" s="134"/>
      <c r="Z130" s="92"/>
      <c r="AA130" s="92"/>
      <c r="AB130" s="92"/>
    </row>
    <row r="131" spans="1:28" ht="31.5" customHeight="1">
      <c r="A131" s="494"/>
      <c r="B131" s="497"/>
      <c r="C131" s="497"/>
      <c r="D131" s="497"/>
      <c r="E131" s="497"/>
      <c r="F131" s="497"/>
      <c r="G131" s="142" t="s">
        <v>36</v>
      </c>
      <c r="H131" s="143">
        <v>1</v>
      </c>
      <c r="I131" s="185">
        <f t="shared" si="19"/>
        <v>220000</v>
      </c>
      <c r="J131" s="430">
        <f t="shared" si="16"/>
        <v>220000</v>
      </c>
      <c r="K131" s="494"/>
      <c r="L131" s="497"/>
      <c r="M131" s="499"/>
      <c r="N131" s="499"/>
      <c r="O131" s="499"/>
      <c r="P131" s="494"/>
      <c r="Q131" s="505"/>
      <c r="R131" s="493"/>
      <c r="S131" s="491"/>
      <c r="T131" s="490"/>
      <c r="U131" s="494"/>
      <c r="V131" s="494"/>
      <c r="W131" s="494"/>
      <c r="X131" s="4"/>
      <c r="Y131" s="134"/>
      <c r="Z131" s="92"/>
      <c r="AA131" s="92"/>
      <c r="AB131" s="92"/>
    </row>
    <row r="132" spans="1:28" ht="31.5" customHeight="1">
      <c r="A132" s="154">
        <v>78</v>
      </c>
      <c r="B132" s="155">
        <v>45468</v>
      </c>
      <c r="C132" s="156" t="s">
        <v>639</v>
      </c>
      <c r="D132" s="163" t="s">
        <v>29</v>
      </c>
      <c r="E132" s="86"/>
      <c r="F132" s="159" t="s">
        <v>640</v>
      </c>
      <c r="G132" s="142" t="s">
        <v>82</v>
      </c>
      <c r="H132" s="143">
        <v>1</v>
      </c>
      <c r="I132" s="185">
        <f t="shared" si="19"/>
        <v>45000</v>
      </c>
      <c r="J132" s="430">
        <f t="shared" si="16"/>
        <v>45000</v>
      </c>
      <c r="K132" s="47">
        <f t="shared" ref="K132:K133" si="38">SUM(J132)</f>
        <v>45000</v>
      </c>
      <c r="L132" s="160"/>
      <c r="M132" s="144"/>
      <c r="N132" s="431"/>
      <c r="O132" s="146"/>
      <c r="P132" s="66">
        <f t="shared" ref="P132:P133" si="39">K132+L132-M132-N132-O132</f>
        <v>45000</v>
      </c>
      <c r="Q132" s="147"/>
      <c r="R132" s="152"/>
      <c r="S132" s="161"/>
      <c r="T132" s="439"/>
      <c r="U132" s="72"/>
      <c r="V132" s="72"/>
      <c r="W132" s="72" t="s">
        <v>479</v>
      </c>
      <c r="X132" s="4"/>
      <c r="Y132" s="134"/>
      <c r="Z132" s="92"/>
      <c r="AA132" s="92"/>
      <c r="AB132" s="92"/>
    </row>
    <row r="133" spans="1:28" ht="31.5" customHeight="1">
      <c r="A133" s="154"/>
      <c r="B133" s="155"/>
      <c r="C133" s="156"/>
      <c r="D133" s="163"/>
      <c r="E133" s="86"/>
      <c r="F133" s="159"/>
      <c r="G133" s="142"/>
      <c r="H133" s="143"/>
      <c r="I133" s="185"/>
      <c r="J133" s="430">
        <f t="shared" si="16"/>
        <v>0</v>
      </c>
      <c r="K133" s="47">
        <f t="shared" si="38"/>
        <v>0</v>
      </c>
      <c r="L133" s="160"/>
      <c r="M133" s="144"/>
      <c r="N133" s="431"/>
      <c r="O133" s="146"/>
      <c r="P133" s="66">
        <f t="shared" si="39"/>
        <v>0</v>
      </c>
      <c r="Q133" s="147"/>
      <c r="R133" s="152"/>
      <c r="S133" s="161"/>
      <c r="T133" s="439"/>
      <c r="U133" s="72"/>
      <c r="V133" s="72"/>
      <c r="W133" s="72"/>
      <c r="X133" s="4"/>
      <c r="Y133" s="134"/>
      <c r="Z133" s="92"/>
      <c r="AA133" s="92"/>
      <c r="AB133" s="92"/>
    </row>
    <row r="134" spans="1:28" ht="30.75" customHeight="1">
      <c r="A134" s="196"/>
      <c r="B134" s="575" t="s">
        <v>394</v>
      </c>
      <c r="C134" s="548"/>
      <c r="D134" s="548"/>
      <c r="E134" s="548"/>
      <c r="F134" s="548"/>
      <c r="G134" s="548"/>
      <c r="H134" s="548"/>
      <c r="I134" s="497"/>
      <c r="J134" s="7">
        <f t="shared" ref="J134:P134" si="40">SUM(J4:J133)</f>
        <v>92539000</v>
      </c>
      <c r="K134" s="197">
        <f t="shared" si="40"/>
        <v>92539000</v>
      </c>
      <c r="L134" s="198">
        <f t="shared" si="40"/>
        <v>328505</v>
      </c>
      <c r="M134" s="446">
        <f t="shared" si="40"/>
        <v>1343452</v>
      </c>
      <c r="N134" s="447">
        <f t="shared" si="40"/>
        <v>3564000</v>
      </c>
      <c r="O134" s="201">
        <f t="shared" si="40"/>
        <v>128505</v>
      </c>
      <c r="P134" s="202">
        <f t="shared" si="40"/>
        <v>87831548</v>
      </c>
      <c r="Q134" s="203"/>
      <c r="R134" s="204">
        <f>SUM(R4:R133)</f>
        <v>2977985</v>
      </c>
      <c r="S134" s="203"/>
      <c r="T134" s="203">
        <f t="shared" ref="T134:U134" si="41">SUM(T4:T133)</f>
        <v>0</v>
      </c>
      <c r="U134" s="205">
        <f t="shared" si="41"/>
        <v>0</v>
      </c>
      <c r="V134" s="203">
        <f>SUM(V5:V133)</f>
        <v>8</v>
      </c>
      <c r="W134" s="203"/>
      <c r="X134" s="206"/>
      <c r="Y134" s="134"/>
      <c r="Z134" s="92"/>
      <c r="AA134" s="92"/>
      <c r="AB134" s="92"/>
    </row>
    <row r="135" spans="1:28" ht="26.25" customHeight="1">
      <c r="A135" s="177"/>
      <c r="B135" s="576" t="s">
        <v>641</v>
      </c>
      <c r="C135" s="548"/>
      <c r="D135" s="548"/>
      <c r="E135" s="548"/>
      <c r="F135" s="548"/>
      <c r="G135" s="548"/>
      <c r="H135" s="548"/>
      <c r="I135" s="497"/>
      <c r="J135" s="207">
        <f>SUMIFS(J4:J133,G4:G133, "&lt;&gt;*Omi*",G4:G133,"&lt;&gt;Mega Uni",G4:G133,"&lt;&gt;Eco plus",G4:G133,"&lt;&gt;Bio *")</f>
        <v>1520000</v>
      </c>
      <c r="K135" s="208"/>
      <c r="L135" s="208"/>
      <c r="M135" s="208"/>
      <c r="N135" s="208"/>
      <c r="O135" s="208"/>
      <c r="P135" s="209"/>
      <c r="Q135" s="3"/>
      <c r="R135" s="210"/>
      <c r="S135" s="3"/>
      <c r="T135" s="208"/>
      <c r="U135" s="208"/>
      <c r="V135" s="208"/>
      <c r="W135" s="208"/>
      <c r="X135" s="4"/>
      <c r="Y135" s="4"/>
      <c r="Z135" s="38"/>
      <c r="AA135" s="38"/>
      <c r="AB135" s="38"/>
    </row>
    <row r="136" spans="1:28" ht="26.25" customHeight="1">
      <c r="A136" s="177"/>
      <c r="B136" s="577" t="s">
        <v>396</v>
      </c>
      <c r="C136" s="534"/>
      <c r="D136" s="530"/>
      <c r="E136" s="578" t="s">
        <v>397</v>
      </c>
      <c r="F136" s="534"/>
      <c r="G136" s="534"/>
      <c r="H136" s="534"/>
      <c r="I136" s="530"/>
      <c r="J136" s="211">
        <f>SUMIF(G4:G133, "MEGA UNI", J4:J133)</f>
        <v>3594000</v>
      </c>
      <c r="K136" s="208"/>
      <c r="L136" s="208" t="s">
        <v>396</v>
      </c>
      <c r="M136" s="208"/>
      <c r="N136" s="208"/>
      <c r="O136" s="208"/>
      <c r="P136" s="3"/>
      <c r="Q136" s="3"/>
      <c r="R136" s="210"/>
      <c r="S136" s="3"/>
      <c r="T136" s="208"/>
      <c r="U136" s="208"/>
      <c r="V136" s="208"/>
      <c r="W136" s="208"/>
      <c r="X136" s="4"/>
      <c r="Y136" s="4"/>
      <c r="Z136" s="38"/>
      <c r="AA136" s="38"/>
      <c r="AB136" s="38"/>
    </row>
    <row r="137" spans="1:28" ht="26.25" customHeight="1">
      <c r="A137" s="177"/>
      <c r="B137" s="726" t="s">
        <v>396</v>
      </c>
      <c r="C137" s="534"/>
      <c r="D137" s="530"/>
      <c r="E137" s="536" t="s">
        <v>398</v>
      </c>
      <c r="F137" s="534"/>
      <c r="G137" s="534"/>
      <c r="H137" s="534"/>
      <c r="I137" s="530"/>
      <c r="J137" s="448">
        <f>SUMIF(G4:G133, "Eco Plus", J4:J133)</f>
        <v>600000</v>
      </c>
      <c r="K137" s="208"/>
      <c r="L137" s="208"/>
      <c r="M137" s="208"/>
      <c r="N137" s="208"/>
      <c r="O137" s="208"/>
      <c r="P137" s="3"/>
      <c r="Q137" s="3"/>
      <c r="R137" s="210"/>
      <c r="S137" s="3"/>
      <c r="T137" s="208"/>
      <c r="U137" s="208"/>
      <c r="V137" s="208"/>
      <c r="W137" s="208"/>
      <c r="X137" s="4"/>
      <c r="Y137" s="206"/>
      <c r="Z137" s="213"/>
      <c r="AA137" s="213"/>
      <c r="AB137" s="213"/>
    </row>
    <row r="138" spans="1:28" ht="26.25" customHeight="1">
      <c r="A138" s="177"/>
      <c r="B138" s="581"/>
      <c r="C138" s="534"/>
      <c r="D138" s="530"/>
      <c r="E138" s="720" t="s">
        <v>642</v>
      </c>
      <c r="F138" s="534"/>
      <c r="G138" s="534"/>
      <c r="H138" s="534"/>
      <c r="I138" s="530"/>
      <c r="J138" s="214">
        <f>SUMIF(G4:G133, "Bio *", J4:J133)</f>
        <v>780000</v>
      </c>
      <c r="K138" s="208"/>
      <c r="L138" s="208"/>
      <c r="M138" s="208"/>
      <c r="N138" s="208"/>
      <c r="O138" s="208"/>
      <c r="P138" s="3"/>
      <c r="Q138" s="3"/>
      <c r="R138" s="210"/>
      <c r="S138" s="3"/>
      <c r="T138" s="208"/>
      <c r="U138" s="208"/>
      <c r="V138" s="208"/>
      <c r="W138" s="208"/>
      <c r="X138" s="4"/>
      <c r="Y138" s="206"/>
      <c r="Z138" s="213"/>
      <c r="AA138" s="213"/>
      <c r="AB138" s="213"/>
    </row>
    <row r="139" spans="1:28" ht="26.25" customHeight="1">
      <c r="A139" s="177"/>
      <c r="B139" s="581" t="s">
        <v>399</v>
      </c>
      <c r="C139" s="534"/>
      <c r="D139" s="534"/>
      <c r="E139" s="534"/>
      <c r="F139" s="534"/>
      <c r="G139" s="534"/>
      <c r="H139" s="534"/>
      <c r="I139" s="530"/>
      <c r="J139" s="214">
        <f>J134-J135-J136-J137-J138</f>
        <v>86045000</v>
      </c>
      <c r="K139" s="208"/>
      <c r="L139" s="208"/>
      <c r="M139" s="208"/>
      <c r="N139" s="208"/>
      <c r="O139" s="208"/>
      <c r="P139" s="3"/>
      <c r="Q139" s="3"/>
      <c r="R139" s="210"/>
      <c r="S139" s="3"/>
      <c r="T139" s="208"/>
      <c r="U139" s="208"/>
      <c r="V139" s="208"/>
      <c r="W139" s="208"/>
      <c r="X139" s="4"/>
      <c r="Y139" s="206"/>
      <c r="Z139" s="213"/>
      <c r="AA139" s="213"/>
      <c r="AB139" s="213"/>
    </row>
    <row r="140" spans="1:28" ht="26.25" customHeight="1">
      <c r="A140" s="177"/>
      <c r="B140" s="549" t="s">
        <v>400</v>
      </c>
      <c r="C140" s="548"/>
      <c r="D140" s="548"/>
      <c r="E140" s="548"/>
      <c r="F140" s="548"/>
      <c r="G140" s="548"/>
      <c r="H140" s="548"/>
      <c r="I140" s="497"/>
      <c r="J140" s="207">
        <f>SUMIF(S4:S133,"Cty trả ship",R4:R133)</f>
        <v>2977985</v>
      </c>
      <c r="K140" s="208"/>
      <c r="L140" s="208"/>
      <c r="M140" s="208"/>
      <c r="N140" s="208"/>
      <c r="O140" s="208"/>
      <c r="P140" s="3"/>
      <c r="Q140" s="3"/>
      <c r="R140" s="210"/>
      <c r="S140" s="3"/>
      <c r="T140" s="208"/>
      <c r="U140" s="208"/>
      <c r="V140" s="208"/>
      <c r="W140" s="208"/>
      <c r="X140" s="4"/>
      <c r="Y140" s="4"/>
      <c r="Z140" s="38"/>
      <c r="AA140" s="38"/>
      <c r="AB140" s="38"/>
    </row>
    <row r="141" spans="1:28" ht="26.25" customHeight="1">
      <c r="A141" s="177"/>
      <c r="B141" s="572" t="s">
        <v>401</v>
      </c>
      <c r="C141" s="548"/>
      <c r="D141" s="548"/>
      <c r="E141" s="548"/>
      <c r="F141" s="548"/>
      <c r="G141" s="548"/>
      <c r="H141" s="548"/>
      <c r="I141" s="497"/>
      <c r="J141" s="215">
        <f>O134</f>
        <v>128505</v>
      </c>
      <c r="K141" s="208"/>
      <c r="L141" s="208"/>
      <c r="M141" s="208"/>
      <c r="N141" s="208"/>
      <c r="O141" s="208"/>
      <c r="P141" s="209"/>
      <c r="Q141" s="3"/>
      <c r="R141" s="210"/>
      <c r="S141" s="3"/>
      <c r="T141" s="208"/>
      <c r="U141" s="208"/>
      <c r="V141" s="208"/>
      <c r="W141" s="208"/>
      <c r="X141" s="3"/>
      <c r="Y141" s="4"/>
      <c r="Z141" s="38"/>
      <c r="AA141" s="38"/>
      <c r="AB141" s="38"/>
    </row>
    <row r="142" spans="1:28" ht="19.5" customHeight="1">
      <c r="A142" s="216"/>
      <c r="B142" s="217"/>
      <c r="C142" s="216"/>
      <c r="D142" s="218"/>
      <c r="E142" s="216"/>
      <c r="F142" s="219"/>
      <c r="G142" s="220"/>
      <c r="H142" s="216"/>
      <c r="I142" s="216"/>
      <c r="J142" s="216"/>
      <c r="K142" s="221"/>
      <c r="L142" s="216"/>
      <c r="M142" s="216"/>
      <c r="N142" s="216"/>
      <c r="O142" s="216"/>
      <c r="P142" s="222"/>
      <c r="Q142" s="220"/>
      <c r="R142" s="223"/>
      <c r="S142" s="220"/>
      <c r="T142" s="216"/>
      <c r="U142" s="224"/>
      <c r="V142" s="224"/>
      <c r="W142" s="224"/>
      <c r="X142" s="220"/>
      <c r="Y142" s="225"/>
      <c r="Z142" s="226"/>
      <c r="AA142" s="226"/>
      <c r="AB142" s="226"/>
    </row>
    <row r="143" spans="1:28" ht="15.75" customHeight="1">
      <c r="A143" s="227"/>
      <c r="B143" s="228"/>
      <c r="C143" s="229"/>
      <c r="D143" s="230"/>
      <c r="E143" s="231"/>
      <c r="F143" s="232"/>
      <c r="G143" s="233"/>
      <c r="H143" s="234"/>
      <c r="I143" s="234"/>
      <c r="J143" s="234"/>
      <c r="K143" s="227"/>
      <c r="L143" s="227"/>
      <c r="M143" s="227"/>
      <c r="N143" s="227"/>
      <c r="O143" s="227"/>
      <c r="P143" s="235"/>
      <c r="Q143" s="233"/>
      <c r="R143" s="236"/>
      <c r="S143" s="233"/>
      <c r="T143" s="234"/>
      <c r="U143" s="234"/>
      <c r="V143" s="237"/>
      <c r="W143" s="224"/>
      <c r="X143" s="238"/>
      <c r="Y143" s="239"/>
      <c r="Z143" s="226"/>
      <c r="AA143" s="226"/>
      <c r="AB143" s="226"/>
    </row>
    <row r="144" spans="1:28" ht="21.75" customHeight="1">
      <c r="A144" s="240"/>
      <c r="B144" s="573" t="s">
        <v>402</v>
      </c>
      <c r="C144" s="534"/>
      <c r="D144" s="534"/>
      <c r="E144" s="534"/>
      <c r="F144" s="534"/>
      <c r="G144" s="534"/>
      <c r="H144" s="534"/>
      <c r="I144" s="534"/>
      <c r="J144" s="530"/>
      <c r="K144" s="227"/>
      <c r="L144" s="227"/>
      <c r="M144" s="227"/>
      <c r="N144" s="227"/>
      <c r="O144" s="240"/>
      <c r="P144" s="574" t="s">
        <v>403</v>
      </c>
      <c r="Q144" s="565"/>
      <c r="R144" s="565"/>
      <c r="S144" s="565"/>
      <c r="T144" s="565"/>
      <c r="U144" s="565"/>
      <c r="V144" s="566"/>
      <c r="W144" s="224"/>
      <c r="X144" s="238"/>
      <c r="Y144" s="239"/>
      <c r="Z144" s="226"/>
      <c r="AA144" s="226"/>
      <c r="AB144" s="226"/>
    </row>
    <row r="145" spans="1:28" ht="36" customHeight="1">
      <c r="A145" s="241"/>
      <c r="B145" s="242" t="s">
        <v>404</v>
      </c>
      <c r="C145" s="243" t="s">
        <v>405</v>
      </c>
      <c r="D145" s="244" t="s">
        <v>406</v>
      </c>
      <c r="E145" s="245" t="s">
        <v>407</v>
      </c>
      <c r="F145" s="207" t="s">
        <v>408</v>
      </c>
      <c r="G145" s="246" t="s">
        <v>409</v>
      </c>
      <c r="H145" s="207" t="s">
        <v>410</v>
      </c>
      <c r="I145" s="247" t="s">
        <v>411</v>
      </c>
      <c r="J145" s="248" t="s">
        <v>412</v>
      </c>
      <c r="K145" s="208"/>
      <c r="L145" s="208"/>
      <c r="M145" s="227"/>
      <c r="N145" s="227"/>
      <c r="O145" s="240"/>
      <c r="P145" s="249" t="s">
        <v>413</v>
      </c>
      <c r="Q145" s="249" t="s">
        <v>643</v>
      </c>
      <c r="R145" s="250" t="s">
        <v>414</v>
      </c>
      <c r="S145" s="251" t="s">
        <v>644</v>
      </c>
      <c r="T145" s="251" t="s">
        <v>416</v>
      </c>
      <c r="U145" s="252" t="s">
        <v>418</v>
      </c>
      <c r="V145" s="253" t="s">
        <v>419</v>
      </c>
      <c r="W145" s="224"/>
      <c r="X145" s="3"/>
      <c r="Y145" s="220"/>
      <c r="Z145" s="254"/>
      <c r="AA145" s="254"/>
      <c r="AB145" s="254"/>
    </row>
    <row r="146" spans="1:28" ht="29.25" customHeight="1">
      <c r="A146" s="241"/>
      <c r="B146" s="527" t="s">
        <v>420</v>
      </c>
      <c r="C146" s="255" t="s">
        <v>109</v>
      </c>
      <c r="D146" s="256">
        <f t="shared" ref="D146:D165" si="42">SUMIF($G$4:$G$139,C146,$H$4:$H$139)</f>
        <v>76</v>
      </c>
      <c r="E146" s="86"/>
      <c r="F146" s="257"/>
      <c r="G146" s="258">
        <f t="shared" ref="G146:G194" si="43">D146-E146-F146</f>
        <v>76</v>
      </c>
      <c r="H146" s="259">
        <v>220000</v>
      </c>
      <c r="I146" s="247">
        <f t="shared" ref="I146:I194" si="44">G146*H146</f>
        <v>16720000</v>
      </c>
      <c r="J146" s="260">
        <f t="shared" ref="J146:J155" ca="1" si="45">SUMIF($U$4:$U$133,C146,$V$5:$V$133)</f>
        <v>0</v>
      </c>
      <c r="K146" s="208"/>
      <c r="L146" s="208"/>
      <c r="M146" s="227"/>
      <c r="N146" s="227"/>
      <c r="O146" s="240"/>
      <c r="P146" s="261">
        <v>45439</v>
      </c>
      <c r="Q146" s="262">
        <f>5580000+185000+2200000+1019000+660000+470000</f>
        <v>10114000</v>
      </c>
      <c r="R146" s="263"/>
      <c r="S146" s="264">
        <f>42001+43001+49002+41999+37001</f>
        <v>213004</v>
      </c>
      <c r="T146" s="264"/>
      <c r="U146" s="265">
        <f t="shared" ref="U146:U170" si="46">Q146+R146-S146-T146</f>
        <v>9900996</v>
      </c>
      <c r="V146" s="266"/>
      <c r="W146" s="224"/>
      <c r="X146" s="3"/>
      <c r="Y146" s="238"/>
      <c r="Z146" s="267"/>
      <c r="AA146" s="267"/>
      <c r="AB146" s="267"/>
    </row>
    <row r="147" spans="1:28" ht="24" customHeight="1">
      <c r="A147" s="241"/>
      <c r="B147" s="496"/>
      <c r="C147" s="255" t="s">
        <v>83</v>
      </c>
      <c r="D147" s="256">
        <f t="shared" si="42"/>
        <v>39</v>
      </c>
      <c r="E147" s="86"/>
      <c r="F147" s="257"/>
      <c r="G147" s="258">
        <f t="shared" si="43"/>
        <v>39</v>
      </c>
      <c r="H147" s="259">
        <v>220000</v>
      </c>
      <c r="I147" s="247">
        <f t="shared" si="44"/>
        <v>8580000</v>
      </c>
      <c r="J147" s="260">
        <f t="shared" ca="1" si="45"/>
        <v>0</v>
      </c>
      <c r="K147" s="208"/>
      <c r="L147" s="208"/>
      <c r="M147" s="227"/>
      <c r="N147" s="227"/>
      <c r="O147" s="240"/>
      <c r="P147" s="261">
        <v>45441</v>
      </c>
      <c r="Q147" s="262">
        <f>660000+550000</f>
        <v>1210000</v>
      </c>
      <c r="R147" s="263"/>
      <c r="S147" s="264"/>
      <c r="T147" s="264"/>
      <c r="U147" s="265">
        <f t="shared" si="46"/>
        <v>1210000</v>
      </c>
      <c r="V147" s="268"/>
      <c r="W147" s="224"/>
      <c r="X147" s="3"/>
      <c r="Y147" s="238"/>
      <c r="Z147" s="267"/>
      <c r="AA147" s="267"/>
      <c r="AB147" s="267"/>
    </row>
    <row r="148" spans="1:28" ht="24" customHeight="1">
      <c r="A148" s="241"/>
      <c r="B148" s="496"/>
      <c r="C148" s="255" t="s">
        <v>113</v>
      </c>
      <c r="D148" s="256">
        <f t="shared" si="42"/>
        <v>20</v>
      </c>
      <c r="E148" s="86"/>
      <c r="F148" s="257"/>
      <c r="G148" s="258">
        <f t="shared" si="43"/>
        <v>20</v>
      </c>
      <c r="H148" s="259">
        <v>220000</v>
      </c>
      <c r="I148" s="247">
        <f t="shared" si="44"/>
        <v>4400000</v>
      </c>
      <c r="J148" s="260">
        <f t="shared" ca="1" si="45"/>
        <v>0</v>
      </c>
      <c r="K148" s="208"/>
      <c r="L148" s="208"/>
      <c r="M148" s="227"/>
      <c r="N148" s="227"/>
      <c r="O148" s="240"/>
      <c r="P148" s="261">
        <v>45443</v>
      </c>
      <c r="Q148" s="262"/>
      <c r="R148" s="263">
        <f>P5</f>
        <v>660000</v>
      </c>
      <c r="S148" s="264"/>
      <c r="T148" s="264">
        <f>R5</f>
        <v>49002</v>
      </c>
      <c r="U148" s="265">
        <f t="shared" si="46"/>
        <v>610998</v>
      </c>
      <c r="V148" s="266"/>
      <c r="W148" s="224"/>
      <c r="X148" s="3"/>
      <c r="Y148" s="3"/>
      <c r="Z148" s="38"/>
      <c r="AA148" s="38"/>
      <c r="AB148" s="38"/>
    </row>
    <row r="149" spans="1:28" ht="24" customHeight="1">
      <c r="A149" s="241"/>
      <c r="B149" s="496"/>
      <c r="C149" s="269" t="s">
        <v>114</v>
      </c>
      <c r="D149" s="256">
        <f t="shared" si="42"/>
        <v>0</v>
      </c>
      <c r="E149" s="86"/>
      <c r="F149" s="257"/>
      <c r="G149" s="258">
        <f t="shared" si="43"/>
        <v>0</v>
      </c>
      <c r="H149" s="270">
        <v>220000</v>
      </c>
      <c r="I149" s="247">
        <f t="shared" si="44"/>
        <v>0</v>
      </c>
      <c r="J149" s="260">
        <f t="shared" ca="1" si="45"/>
        <v>0</v>
      </c>
      <c r="K149" s="208"/>
      <c r="L149" s="208"/>
      <c r="M149" s="227"/>
      <c r="N149" s="227"/>
      <c r="O149" s="240"/>
      <c r="P149" s="261">
        <v>45446</v>
      </c>
      <c r="Q149" s="262"/>
      <c r="R149" s="263">
        <f>P18+P27+P10+P28+P21+P31</f>
        <v>9870000</v>
      </c>
      <c r="S149" s="264"/>
      <c r="T149" s="264">
        <f>L21+R18+R30+R13+R28+R27+L31+L32+R10</f>
        <v>597572</v>
      </c>
      <c r="U149" s="265">
        <f t="shared" si="46"/>
        <v>9272428</v>
      </c>
      <c r="V149" s="266"/>
      <c r="W149" s="224"/>
      <c r="X149" s="3"/>
      <c r="Y149" s="3"/>
      <c r="Z149" s="38"/>
      <c r="AA149" s="38"/>
      <c r="AB149" s="38"/>
    </row>
    <row r="150" spans="1:28" ht="24" customHeight="1">
      <c r="A150" s="241"/>
      <c r="B150" s="496"/>
      <c r="C150" s="269" t="s">
        <v>115</v>
      </c>
      <c r="D150" s="256">
        <f t="shared" si="42"/>
        <v>35</v>
      </c>
      <c r="E150" s="86"/>
      <c r="F150" s="257"/>
      <c r="G150" s="258">
        <f t="shared" si="43"/>
        <v>35</v>
      </c>
      <c r="H150" s="270">
        <v>220000</v>
      </c>
      <c r="I150" s="247">
        <f t="shared" si="44"/>
        <v>7700000</v>
      </c>
      <c r="J150" s="260">
        <f t="shared" ca="1" si="45"/>
        <v>0</v>
      </c>
      <c r="K150" s="208"/>
      <c r="L150" s="208"/>
      <c r="M150" s="227"/>
      <c r="N150" s="227"/>
      <c r="O150" s="240"/>
      <c r="P150" s="261">
        <v>45448</v>
      </c>
      <c r="Q150" s="262">
        <f>206800+187600</f>
        <v>394400</v>
      </c>
      <c r="R150" s="263">
        <f>P25</f>
        <v>252000</v>
      </c>
      <c r="S150" s="264"/>
      <c r="T150" s="264"/>
      <c r="U150" s="265">
        <f t="shared" si="46"/>
        <v>646400</v>
      </c>
      <c r="V150" s="266" t="s">
        <v>645</v>
      </c>
      <c r="W150" s="224"/>
      <c r="X150" s="3"/>
      <c r="Y150" s="3"/>
      <c r="Z150" s="38"/>
      <c r="AA150" s="38"/>
      <c r="AB150" s="38"/>
    </row>
    <row r="151" spans="1:28" ht="27.75" customHeight="1">
      <c r="A151" s="241"/>
      <c r="B151" s="496"/>
      <c r="C151" s="255" t="s">
        <v>117</v>
      </c>
      <c r="D151" s="256">
        <f t="shared" si="42"/>
        <v>28</v>
      </c>
      <c r="E151" s="86"/>
      <c r="F151" s="257"/>
      <c r="G151" s="258">
        <f t="shared" si="43"/>
        <v>28</v>
      </c>
      <c r="H151" s="259">
        <v>220000</v>
      </c>
      <c r="I151" s="247">
        <f t="shared" si="44"/>
        <v>6160000</v>
      </c>
      <c r="J151" s="260">
        <f t="shared" ca="1" si="45"/>
        <v>0</v>
      </c>
      <c r="K151" s="208"/>
      <c r="L151" s="208"/>
      <c r="M151" s="227"/>
      <c r="N151" s="227"/>
      <c r="O151" s="240"/>
      <c r="P151" s="261">
        <v>45448</v>
      </c>
      <c r="Q151" s="262"/>
      <c r="R151" s="263">
        <f>P30+P33+P32</f>
        <v>1810000</v>
      </c>
      <c r="S151" s="264"/>
      <c r="T151" s="264"/>
      <c r="U151" s="265">
        <f t="shared" si="46"/>
        <v>1810000</v>
      </c>
      <c r="V151" s="268"/>
      <c r="W151" s="224"/>
      <c r="X151" s="3"/>
      <c r="Y151" s="3"/>
      <c r="Z151" s="38"/>
      <c r="AA151" s="38"/>
      <c r="AB151" s="38"/>
    </row>
    <row r="152" spans="1:28" ht="24" customHeight="1">
      <c r="A152" s="241"/>
      <c r="B152" s="496"/>
      <c r="C152" s="255" t="s">
        <v>121</v>
      </c>
      <c r="D152" s="256">
        <f t="shared" si="42"/>
        <v>10</v>
      </c>
      <c r="E152" s="86"/>
      <c r="F152" s="257"/>
      <c r="G152" s="258">
        <f t="shared" si="43"/>
        <v>10</v>
      </c>
      <c r="H152" s="259">
        <v>220000</v>
      </c>
      <c r="I152" s="247">
        <f t="shared" si="44"/>
        <v>2200000</v>
      </c>
      <c r="J152" s="260">
        <f t="shared" ca="1" si="45"/>
        <v>0</v>
      </c>
      <c r="K152" s="208"/>
      <c r="L152" s="208"/>
      <c r="M152" s="227"/>
      <c r="N152" s="227"/>
      <c r="O152" s="240"/>
      <c r="P152" s="261">
        <v>45450</v>
      </c>
      <c r="Q152" s="262"/>
      <c r="R152" s="263">
        <f>P35+P34</f>
        <v>900000</v>
      </c>
      <c r="S152" s="264"/>
      <c r="T152" s="264">
        <f>R37+O33+R35+L34</f>
        <v>201007</v>
      </c>
      <c r="U152" s="265">
        <f t="shared" si="46"/>
        <v>698993</v>
      </c>
      <c r="V152" s="266"/>
      <c r="W152" s="224"/>
      <c r="X152" s="3"/>
      <c r="Y152" s="3"/>
      <c r="Z152" s="38"/>
      <c r="AA152" s="38"/>
      <c r="AB152" s="38"/>
    </row>
    <row r="153" spans="1:28" ht="24" customHeight="1">
      <c r="A153" s="241"/>
      <c r="B153" s="496"/>
      <c r="C153" s="255" t="s">
        <v>122</v>
      </c>
      <c r="D153" s="256">
        <f t="shared" si="42"/>
        <v>12</v>
      </c>
      <c r="E153" s="86"/>
      <c r="F153" s="257"/>
      <c r="G153" s="258">
        <f t="shared" si="43"/>
        <v>12</v>
      </c>
      <c r="H153" s="259">
        <v>80000</v>
      </c>
      <c r="I153" s="247">
        <f t="shared" si="44"/>
        <v>960000</v>
      </c>
      <c r="J153" s="260">
        <f t="shared" ca="1" si="45"/>
        <v>0</v>
      </c>
      <c r="K153" s="208"/>
      <c r="L153" s="208"/>
      <c r="M153" s="227"/>
      <c r="N153" s="227"/>
      <c r="O153" s="240"/>
      <c r="P153" s="261">
        <v>45453</v>
      </c>
      <c r="Q153" s="262"/>
      <c r="R153" s="263">
        <f>P41+P37+P47+P55+P46+P48+P58</f>
        <v>9491000</v>
      </c>
      <c r="S153" s="264"/>
      <c r="T153" s="264">
        <f>R48+R41+R55+R47+R58+R46</f>
        <v>347504</v>
      </c>
      <c r="U153" s="265">
        <f t="shared" si="46"/>
        <v>9143496</v>
      </c>
      <c r="V153" s="266"/>
      <c r="W153" s="224"/>
      <c r="X153" s="3"/>
      <c r="Y153" s="3"/>
      <c r="Z153" s="38"/>
      <c r="AA153" s="38"/>
      <c r="AB153" s="38"/>
    </row>
    <row r="154" spans="1:28" ht="24" customHeight="1">
      <c r="A154" s="241"/>
      <c r="B154" s="496"/>
      <c r="C154" s="255" t="s">
        <v>127</v>
      </c>
      <c r="D154" s="256">
        <f t="shared" si="42"/>
        <v>5</v>
      </c>
      <c r="E154" s="86"/>
      <c r="F154" s="257"/>
      <c r="G154" s="258">
        <f t="shared" si="43"/>
        <v>5</v>
      </c>
      <c r="H154" s="259">
        <v>220000</v>
      </c>
      <c r="I154" s="247">
        <f t="shared" si="44"/>
        <v>1100000</v>
      </c>
      <c r="J154" s="260">
        <f t="shared" ca="1" si="45"/>
        <v>0</v>
      </c>
      <c r="K154" s="208"/>
      <c r="L154" s="208"/>
      <c r="M154" s="227"/>
      <c r="N154" s="227"/>
      <c r="O154" s="240"/>
      <c r="P154" s="261">
        <v>45453</v>
      </c>
      <c r="Q154" s="262"/>
      <c r="R154" s="263">
        <f>P51+P52</f>
        <v>2486872</v>
      </c>
      <c r="S154" s="264"/>
      <c r="T154" s="264"/>
      <c r="U154" s="265">
        <f t="shared" si="46"/>
        <v>2486872</v>
      </c>
      <c r="V154" s="266" t="s">
        <v>645</v>
      </c>
      <c r="W154" s="224"/>
      <c r="X154" s="3"/>
      <c r="Y154" s="3"/>
      <c r="Z154" s="38"/>
      <c r="AA154" s="38"/>
      <c r="AB154" s="38"/>
    </row>
    <row r="155" spans="1:28" ht="24" customHeight="1">
      <c r="A155" s="241"/>
      <c r="B155" s="496"/>
      <c r="C155" s="255" t="s">
        <v>128</v>
      </c>
      <c r="D155" s="256">
        <f t="shared" si="42"/>
        <v>78</v>
      </c>
      <c r="E155" s="86"/>
      <c r="F155" s="257"/>
      <c r="G155" s="258">
        <f t="shared" si="43"/>
        <v>78</v>
      </c>
      <c r="H155" s="259">
        <v>220000</v>
      </c>
      <c r="I155" s="247">
        <f t="shared" si="44"/>
        <v>17160000</v>
      </c>
      <c r="J155" s="260">
        <f t="shared" ca="1" si="45"/>
        <v>0</v>
      </c>
      <c r="K155" s="208"/>
      <c r="L155" s="208"/>
      <c r="M155" s="227"/>
      <c r="N155" s="227"/>
      <c r="O155" s="240"/>
      <c r="P155" s="261">
        <v>45455</v>
      </c>
      <c r="Q155" s="262"/>
      <c r="R155" s="263">
        <f>P62+P65+P59</f>
        <v>17936000</v>
      </c>
      <c r="S155" s="264"/>
      <c r="T155" s="264">
        <f>R62+R65+R59</f>
        <v>648294</v>
      </c>
      <c r="U155" s="265">
        <f t="shared" si="46"/>
        <v>17287706</v>
      </c>
      <c r="V155" s="266"/>
      <c r="W155" s="224"/>
      <c r="X155" s="3"/>
      <c r="Y155" s="3"/>
      <c r="Z155" s="38"/>
      <c r="AA155" s="38"/>
      <c r="AB155" s="38"/>
    </row>
    <row r="156" spans="1:28" ht="24" customHeight="1">
      <c r="A156" s="241"/>
      <c r="B156" s="496"/>
      <c r="C156" s="255" t="s">
        <v>138</v>
      </c>
      <c r="D156" s="256">
        <f t="shared" si="42"/>
        <v>6</v>
      </c>
      <c r="E156" s="86"/>
      <c r="F156" s="257">
        <v>1</v>
      </c>
      <c r="G156" s="258">
        <f t="shared" si="43"/>
        <v>5</v>
      </c>
      <c r="H156" s="259">
        <v>45000</v>
      </c>
      <c r="I156" s="247">
        <f t="shared" si="44"/>
        <v>225000</v>
      </c>
      <c r="J156" s="260">
        <v>1</v>
      </c>
      <c r="K156" s="208"/>
      <c r="L156" s="208"/>
      <c r="M156" s="227"/>
      <c r="N156" s="227"/>
      <c r="O156" s="240"/>
      <c r="P156" s="261">
        <v>45457</v>
      </c>
      <c r="Q156" s="262">
        <f>1214280+597580+680380</f>
        <v>2492240</v>
      </c>
      <c r="R156" s="272">
        <f>P7+P8+P9+P23+P40+P44+P45</f>
        <v>4867156</v>
      </c>
      <c r="S156" s="264"/>
      <c r="T156" s="264">
        <v>11000</v>
      </c>
      <c r="U156" s="265">
        <f t="shared" si="46"/>
        <v>7348396</v>
      </c>
      <c r="V156" s="271" t="s">
        <v>646</v>
      </c>
      <c r="W156" s="224"/>
      <c r="X156" s="3"/>
      <c r="Y156" s="3"/>
      <c r="Z156" s="38"/>
      <c r="AA156" s="38"/>
      <c r="AB156" s="38"/>
    </row>
    <row r="157" spans="1:28" ht="24" customHeight="1">
      <c r="A157" s="241"/>
      <c r="B157" s="496"/>
      <c r="C157" s="273" t="s">
        <v>142</v>
      </c>
      <c r="D157" s="256">
        <f t="shared" si="42"/>
        <v>4</v>
      </c>
      <c r="E157" s="86"/>
      <c r="F157" s="257"/>
      <c r="G157" s="258">
        <f t="shared" si="43"/>
        <v>4</v>
      </c>
      <c r="H157" s="274">
        <v>165000</v>
      </c>
      <c r="I157" s="247">
        <f t="shared" si="44"/>
        <v>660000</v>
      </c>
      <c r="J157" s="260">
        <f t="shared" ref="J157:J164" ca="1" si="47">SUMIF($U$4:$U$133,C157,$V$5:$V$133)</f>
        <v>0</v>
      </c>
      <c r="K157" s="208"/>
      <c r="L157" s="208"/>
      <c r="M157" s="227"/>
      <c r="N157" s="227"/>
      <c r="O157" s="240"/>
      <c r="P157" s="261">
        <v>45457</v>
      </c>
      <c r="Q157" s="262"/>
      <c r="R157" s="263">
        <f>P74+P77+P69+P67+P75</f>
        <v>3784000</v>
      </c>
      <c r="S157" s="264"/>
      <c r="T157" s="264">
        <f>R71+R76+R69+L75+R67+R77+R74-10000</f>
        <v>294006</v>
      </c>
      <c r="U157" s="265">
        <f t="shared" si="46"/>
        <v>3489994</v>
      </c>
      <c r="V157" s="266"/>
      <c r="W157" s="224"/>
      <c r="X157" s="3"/>
      <c r="Y157" s="3"/>
      <c r="Z157" s="38"/>
      <c r="AA157" s="38"/>
      <c r="AB157" s="38"/>
    </row>
    <row r="158" spans="1:28" ht="24" customHeight="1">
      <c r="A158" s="241"/>
      <c r="B158" s="496"/>
      <c r="C158" s="273" t="s">
        <v>140</v>
      </c>
      <c r="D158" s="256">
        <f t="shared" si="42"/>
        <v>0</v>
      </c>
      <c r="E158" s="86"/>
      <c r="F158" s="257"/>
      <c r="G158" s="258">
        <f t="shared" si="43"/>
        <v>0</v>
      </c>
      <c r="H158" s="274">
        <v>45000</v>
      </c>
      <c r="I158" s="247">
        <f t="shared" si="44"/>
        <v>0</v>
      </c>
      <c r="J158" s="260">
        <f t="shared" ca="1" si="47"/>
        <v>0</v>
      </c>
      <c r="K158" s="208"/>
      <c r="L158" s="208"/>
      <c r="M158" s="227"/>
      <c r="N158" s="227"/>
      <c r="O158" s="240"/>
      <c r="P158" s="261">
        <v>45460</v>
      </c>
      <c r="Q158" s="262"/>
      <c r="R158" s="263">
        <f>P13</f>
        <v>1540000</v>
      </c>
      <c r="S158" s="264"/>
      <c r="T158" s="264"/>
      <c r="U158" s="265">
        <f t="shared" si="46"/>
        <v>1540000</v>
      </c>
      <c r="V158" s="266" t="s">
        <v>647</v>
      </c>
      <c r="W158" s="224"/>
      <c r="X158" s="3"/>
      <c r="Y158" s="3"/>
      <c r="Z158" s="38"/>
      <c r="AA158" s="38"/>
      <c r="AB158" s="38"/>
    </row>
    <row r="159" spans="1:28" ht="24" customHeight="1">
      <c r="A159" s="241"/>
      <c r="B159" s="496"/>
      <c r="C159" s="273" t="s">
        <v>176</v>
      </c>
      <c r="D159" s="256">
        <f t="shared" si="42"/>
        <v>52</v>
      </c>
      <c r="E159" s="86"/>
      <c r="F159" s="257"/>
      <c r="G159" s="258">
        <f t="shared" si="43"/>
        <v>52</v>
      </c>
      <c r="H159" s="274">
        <v>220000</v>
      </c>
      <c r="I159" s="247">
        <f t="shared" si="44"/>
        <v>11440000</v>
      </c>
      <c r="J159" s="260">
        <f t="shared" ca="1" si="47"/>
        <v>0</v>
      </c>
      <c r="K159" s="208"/>
      <c r="L159" s="208"/>
      <c r="M159" s="227"/>
      <c r="N159" s="227"/>
      <c r="O159" s="240"/>
      <c r="P159" s="261">
        <v>45460</v>
      </c>
      <c r="Q159" s="262"/>
      <c r="R159" s="263">
        <f>P83+P81+P93+P78+P87+P84</f>
        <v>5210000</v>
      </c>
      <c r="S159" s="264"/>
      <c r="T159" s="264">
        <f>R87+R81+R83+L93+R78+R84</f>
        <v>309012</v>
      </c>
      <c r="U159" s="265">
        <f t="shared" si="46"/>
        <v>4900988</v>
      </c>
      <c r="V159" s="266"/>
      <c r="W159" s="224"/>
      <c r="X159" s="3"/>
      <c r="Y159" s="3"/>
      <c r="Z159" s="38"/>
      <c r="AA159" s="38"/>
      <c r="AB159" s="38"/>
    </row>
    <row r="160" spans="1:28" ht="24" customHeight="1">
      <c r="A160" s="241"/>
      <c r="B160" s="496"/>
      <c r="C160" s="86" t="s">
        <v>131</v>
      </c>
      <c r="D160" s="256">
        <f t="shared" si="42"/>
        <v>9</v>
      </c>
      <c r="E160" s="86"/>
      <c r="F160" s="257"/>
      <c r="G160" s="258">
        <f t="shared" si="43"/>
        <v>9</v>
      </c>
      <c r="H160" s="274">
        <v>220000</v>
      </c>
      <c r="I160" s="247">
        <f t="shared" si="44"/>
        <v>1980000</v>
      </c>
      <c r="J160" s="260">
        <f t="shared" ca="1" si="47"/>
        <v>0</v>
      </c>
      <c r="K160" s="208"/>
      <c r="L160" s="208"/>
      <c r="M160" s="227"/>
      <c r="N160" s="227"/>
      <c r="O160" s="240"/>
      <c r="P160" s="261">
        <v>45462</v>
      </c>
      <c r="Q160" s="262"/>
      <c r="R160" s="263">
        <f>P95</f>
        <v>880000</v>
      </c>
      <c r="S160" s="264"/>
      <c r="T160" s="264">
        <f>R95</f>
        <v>52002</v>
      </c>
      <c r="U160" s="265">
        <f t="shared" si="46"/>
        <v>827998</v>
      </c>
      <c r="V160" s="266"/>
      <c r="W160" s="224"/>
      <c r="X160" s="3"/>
      <c r="Y160" s="3"/>
      <c r="Z160" s="38"/>
      <c r="AA160" s="38"/>
      <c r="AB160" s="38"/>
    </row>
    <row r="161" spans="1:28" ht="24" customHeight="1">
      <c r="A161" s="275"/>
      <c r="B161" s="496"/>
      <c r="C161" s="102" t="s">
        <v>147</v>
      </c>
      <c r="D161" s="256">
        <f t="shared" si="42"/>
        <v>5</v>
      </c>
      <c r="E161" s="86"/>
      <c r="F161" s="257"/>
      <c r="G161" s="258">
        <f t="shared" si="43"/>
        <v>5</v>
      </c>
      <c r="H161" s="276">
        <v>160000</v>
      </c>
      <c r="I161" s="247">
        <f t="shared" si="44"/>
        <v>800000</v>
      </c>
      <c r="J161" s="260">
        <f t="shared" ca="1" si="47"/>
        <v>0</v>
      </c>
      <c r="K161" s="208"/>
      <c r="L161" s="208"/>
      <c r="M161" s="227"/>
      <c r="N161" s="227"/>
      <c r="O161" s="240"/>
      <c r="P161" s="261">
        <v>45463</v>
      </c>
      <c r="Q161" s="262"/>
      <c r="R161" s="263">
        <f>P6+P56</f>
        <v>1411266</v>
      </c>
      <c r="S161" s="264"/>
      <c r="T161" s="264"/>
      <c r="U161" s="265">
        <f t="shared" si="46"/>
        <v>1411266</v>
      </c>
      <c r="V161" s="266" t="s">
        <v>645</v>
      </c>
      <c r="W161" s="224"/>
      <c r="X161" s="3"/>
      <c r="Y161" s="3"/>
      <c r="Z161" s="38"/>
      <c r="AA161" s="38"/>
      <c r="AB161" s="38"/>
    </row>
    <row r="162" spans="1:28" ht="24" customHeight="1">
      <c r="A162" s="275"/>
      <c r="B162" s="496"/>
      <c r="C162" s="102" t="s">
        <v>151</v>
      </c>
      <c r="D162" s="256">
        <f t="shared" si="42"/>
        <v>2</v>
      </c>
      <c r="E162" s="86"/>
      <c r="F162" s="257"/>
      <c r="G162" s="258">
        <f t="shared" si="43"/>
        <v>2</v>
      </c>
      <c r="H162" s="276">
        <v>220000</v>
      </c>
      <c r="I162" s="247">
        <f t="shared" si="44"/>
        <v>440000</v>
      </c>
      <c r="J162" s="260">
        <f t="shared" ca="1" si="47"/>
        <v>0</v>
      </c>
      <c r="K162" s="208"/>
      <c r="L162" s="208"/>
      <c r="M162" s="227"/>
      <c r="N162" s="227"/>
      <c r="O162" s="240"/>
      <c r="P162" s="261">
        <v>45464</v>
      </c>
      <c r="Q162" s="262"/>
      <c r="R162" s="263">
        <f>P102+P98+P104</f>
        <v>9260000</v>
      </c>
      <c r="S162" s="264"/>
      <c r="T162" s="264">
        <f>R98+R102+R104+5000</f>
        <v>387287</v>
      </c>
      <c r="U162" s="265">
        <f t="shared" si="46"/>
        <v>8872713</v>
      </c>
      <c r="V162" s="266"/>
      <c r="W162" s="224"/>
      <c r="X162" s="3"/>
      <c r="Y162" s="3"/>
      <c r="Z162" s="38"/>
      <c r="AA162" s="38"/>
      <c r="AB162" s="38"/>
    </row>
    <row r="163" spans="1:28" ht="24" customHeight="1">
      <c r="A163" s="275"/>
      <c r="B163" s="496"/>
      <c r="C163" s="277" t="s">
        <v>159</v>
      </c>
      <c r="D163" s="256">
        <f t="shared" si="42"/>
        <v>0</v>
      </c>
      <c r="E163" s="86"/>
      <c r="F163" s="278"/>
      <c r="G163" s="258">
        <f t="shared" si="43"/>
        <v>0</v>
      </c>
      <c r="H163" s="279">
        <v>110000</v>
      </c>
      <c r="I163" s="247">
        <f t="shared" si="44"/>
        <v>0</v>
      </c>
      <c r="J163" s="260">
        <f t="shared" ca="1" si="47"/>
        <v>0</v>
      </c>
      <c r="K163" s="208"/>
      <c r="L163" s="208"/>
      <c r="M163" s="227"/>
      <c r="N163" s="227"/>
      <c r="O163" s="240"/>
      <c r="P163" s="261">
        <v>45465</v>
      </c>
      <c r="Q163" s="262"/>
      <c r="R163" s="263">
        <f>P53+P54+P105+P107+P97</f>
        <v>2143902</v>
      </c>
      <c r="S163" s="264"/>
      <c r="T163" s="264"/>
      <c r="U163" s="265">
        <f t="shared" si="46"/>
        <v>2143902</v>
      </c>
      <c r="V163" s="266" t="s">
        <v>645</v>
      </c>
      <c r="W163" s="224"/>
      <c r="X163" s="3"/>
      <c r="Y163" s="3"/>
      <c r="Z163" s="3"/>
      <c r="AA163" s="3"/>
      <c r="AB163" s="3"/>
    </row>
    <row r="164" spans="1:28" ht="24" customHeight="1">
      <c r="A164" s="275"/>
      <c r="B164" s="496"/>
      <c r="C164" s="277" t="s">
        <v>163</v>
      </c>
      <c r="D164" s="256">
        <f t="shared" si="42"/>
        <v>20</v>
      </c>
      <c r="E164" s="86"/>
      <c r="F164" s="278"/>
      <c r="G164" s="258">
        <f t="shared" si="43"/>
        <v>20</v>
      </c>
      <c r="H164" s="279">
        <v>220000</v>
      </c>
      <c r="I164" s="247">
        <f t="shared" si="44"/>
        <v>4400000</v>
      </c>
      <c r="J164" s="260">
        <f t="shared" ca="1" si="47"/>
        <v>0</v>
      </c>
      <c r="K164" s="208"/>
      <c r="L164" s="208"/>
      <c r="M164" s="227"/>
      <c r="N164" s="227"/>
      <c r="O164" s="240"/>
      <c r="P164" s="261">
        <v>45467</v>
      </c>
      <c r="Q164" s="262"/>
      <c r="R164" s="263">
        <f>P108+P85</f>
        <v>1230352</v>
      </c>
      <c r="S164" s="264"/>
      <c r="T164" s="264"/>
      <c r="U164" s="265">
        <f t="shared" si="46"/>
        <v>1230352</v>
      </c>
      <c r="V164" s="266" t="s">
        <v>645</v>
      </c>
      <c r="W164" s="224"/>
      <c r="X164" s="3"/>
      <c r="Y164" s="3"/>
      <c r="Z164" s="3"/>
      <c r="AA164" s="3"/>
      <c r="AB164" s="3"/>
    </row>
    <row r="165" spans="1:28" ht="24" customHeight="1">
      <c r="A165" s="275"/>
      <c r="B165" s="497"/>
      <c r="C165" s="143" t="s">
        <v>155</v>
      </c>
      <c r="D165" s="256">
        <f t="shared" si="42"/>
        <v>7</v>
      </c>
      <c r="E165" s="143"/>
      <c r="F165" s="280"/>
      <c r="G165" s="281">
        <f t="shared" si="43"/>
        <v>7</v>
      </c>
      <c r="H165" s="279">
        <v>160000</v>
      </c>
      <c r="I165" s="282">
        <f t="shared" si="44"/>
        <v>1120000</v>
      </c>
      <c r="J165" s="283"/>
      <c r="K165" s="208"/>
      <c r="L165" s="208"/>
      <c r="M165" s="227"/>
      <c r="N165" s="227"/>
      <c r="O165" s="240"/>
      <c r="P165" s="449"/>
      <c r="Q165" s="262"/>
      <c r="R165" s="263"/>
      <c r="S165" s="264"/>
      <c r="T165" s="264"/>
      <c r="U165" s="265">
        <f t="shared" si="46"/>
        <v>0</v>
      </c>
      <c r="V165" s="266"/>
      <c r="W165" s="224"/>
      <c r="X165" s="3"/>
      <c r="Y165" s="3"/>
      <c r="Z165" s="3"/>
      <c r="AA165" s="3"/>
      <c r="AB165" s="3"/>
    </row>
    <row r="166" spans="1:28" ht="24" customHeight="1">
      <c r="A166" s="241"/>
      <c r="B166" s="284" t="s">
        <v>427</v>
      </c>
      <c r="C166" s="285" t="s">
        <v>428</v>
      </c>
      <c r="D166" s="286">
        <f>SUMIFS($H$4:$H$133,$G$4:$G$133,C166,$I$4:$I$133,H166)</f>
        <v>3</v>
      </c>
      <c r="E166" s="285"/>
      <c r="F166" s="287"/>
      <c r="G166" s="288">
        <f t="shared" si="43"/>
        <v>3</v>
      </c>
      <c r="H166" s="289">
        <v>200000</v>
      </c>
      <c r="I166" s="290">
        <f t="shared" si="44"/>
        <v>600000</v>
      </c>
      <c r="J166" s="291"/>
      <c r="K166" s="208"/>
      <c r="L166" s="208"/>
      <c r="M166" s="227"/>
      <c r="N166" s="227"/>
      <c r="O166" s="240"/>
      <c r="P166" s="449"/>
      <c r="Q166" s="262"/>
      <c r="R166" s="263"/>
      <c r="S166" s="264"/>
      <c r="T166" s="264"/>
      <c r="U166" s="265">
        <f t="shared" si="46"/>
        <v>0</v>
      </c>
      <c r="V166" s="266"/>
      <c r="W166" s="224"/>
      <c r="X166" s="3"/>
      <c r="Y166" s="3"/>
      <c r="Z166" s="3"/>
      <c r="AA166" s="3"/>
      <c r="AB166" s="3"/>
    </row>
    <row r="167" spans="1:28" ht="24" customHeight="1">
      <c r="A167" s="241"/>
      <c r="B167" s="528" t="s">
        <v>429</v>
      </c>
      <c r="C167" s="102" t="s">
        <v>33</v>
      </c>
      <c r="D167" s="256">
        <f t="shared" ref="D167:D194" si="48">SUMIF($G$4:$G$139,C167,$H$4:$H$139)</f>
        <v>0</v>
      </c>
      <c r="E167" s="86"/>
      <c r="F167" s="257"/>
      <c r="G167" s="258">
        <f t="shared" si="43"/>
        <v>0</v>
      </c>
      <c r="H167" s="276">
        <v>65000</v>
      </c>
      <c r="I167" s="247">
        <f t="shared" si="44"/>
        <v>0</v>
      </c>
      <c r="J167" s="260">
        <f t="shared" ref="J167:J194" ca="1" si="49">SUMIF($U$4:$U$133,C167,$V$5:$V$133)</f>
        <v>0</v>
      </c>
      <c r="K167" s="208"/>
      <c r="L167" s="208"/>
      <c r="M167" s="227"/>
      <c r="N167" s="227"/>
      <c r="O167" s="240"/>
      <c r="P167" s="449"/>
      <c r="Q167" s="262"/>
      <c r="R167" s="263"/>
      <c r="S167" s="264"/>
      <c r="T167" s="264"/>
      <c r="U167" s="265">
        <f t="shared" si="46"/>
        <v>0</v>
      </c>
      <c r="V167" s="266"/>
      <c r="W167" s="224"/>
      <c r="X167" s="3"/>
      <c r="Y167" s="3"/>
      <c r="Z167" s="3"/>
      <c r="AA167" s="3"/>
      <c r="AB167" s="3"/>
    </row>
    <row r="168" spans="1:28" ht="24" customHeight="1">
      <c r="A168" s="241"/>
      <c r="B168" s="496"/>
      <c r="C168" s="86" t="s">
        <v>39</v>
      </c>
      <c r="D168" s="256">
        <f t="shared" si="48"/>
        <v>13</v>
      </c>
      <c r="E168" s="86"/>
      <c r="F168" s="257"/>
      <c r="G168" s="258">
        <f t="shared" si="43"/>
        <v>13</v>
      </c>
      <c r="H168" s="274">
        <v>45000</v>
      </c>
      <c r="I168" s="247">
        <f t="shared" si="44"/>
        <v>585000</v>
      </c>
      <c r="J168" s="260">
        <f t="shared" ca="1" si="49"/>
        <v>0</v>
      </c>
      <c r="K168" s="208"/>
      <c r="L168" s="208"/>
      <c r="M168" s="227"/>
      <c r="N168" s="227"/>
      <c r="O168" s="240"/>
      <c r="P168" s="449"/>
      <c r="Q168" s="262"/>
      <c r="R168" s="263"/>
      <c r="S168" s="264"/>
      <c r="T168" s="264"/>
      <c r="U168" s="265">
        <f t="shared" si="46"/>
        <v>0</v>
      </c>
      <c r="V168" s="266"/>
      <c r="W168" s="224"/>
      <c r="X168" s="3"/>
      <c r="Y168" s="3"/>
      <c r="Z168" s="3"/>
      <c r="AA168" s="3"/>
      <c r="AB168" s="3"/>
    </row>
    <row r="169" spans="1:28" ht="24" customHeight="1">
      <c r="A169" s="241"/>
      <c r="B169" s="496"/>
      <c r="C169" s="86" t="s">
        <v>44</v>
      </c>
      <c r="D169" s="256">
        <f t="shared" si="48"/>
        <v>0</v>
      </c>
      <c r="E169" s="86"/>
      <c r="F169" s="257"/>
      <c r="G169" s="258">
        <f t="shared" si="43"/>
        <v>0</v>
      </c>
      <c r="H169" s="274">
        <v>160000</v>
      </c>
      <c r="I169" s="247">
        <f t="shared" si="44"/>
        <v>0</v>
      </c>
      <c r="J169" s="260">
        <f t="shared" ca="1" si="49"/>
        <v>0</v>
      </c>
      <c r="K169" s="208"/>
      <c r="L169" s="208"/>
      <c r="M169" s="227"/>
      <c r="N169" s="227"/>
      <c r="O169" s="240"/>
      <c r="P169" s="449"/>
      <c r="Q169" s="262"/>
      <c r="R169" s="263"/>
      <c r="S169" s="264"/>
      <c r="T169" s="264"/>
      <c r="U169" s="265">
        <f t="shared" si="46"/>
        <v>0</v>
      </c>
      <c r="V169" s="266"/>
      <c r="W169" s="224"/>
      <c r="X169" s="3"/>
      <c r="Y169" s="3"/>
      <c r="Z169" s="3"/>
      <c r="AA169" s="3"/>
      <c r="AB169" s="3"/>
    </row>
    <row r="170" spans="1:28" ht="24" customHeight="1">
      <c r="A170" s="241"/>
      <c r="B170" s="496"/>
      <c r="C170" s="86" t="s">
        <v>46</v>
      </c>
      <c r="D170" s="256">
        <f t="shared" si="48"/>
        <v>0</v>
      </c>
      <c r="E170" s="86"/>
      <c r="F170" s="257"/>
      <c r="G170" s="258">
        <f t="shared" si="43"/>
        <v>0</v>
      </c>
      <c r="H170" s="274">
        <v>65000</v>
      </c>
      <c r="I170" s="247">
        <f t="shared" si="44"/>
        <v>0</v>
      </c>
      <c r="J170" s="260">
        <f t="shared" ca="1" si="49"/>
        <v>0</v>
      </c>
      <c r="K170" s="208"/>
      <c r="L170" s="208"/>
      <c r="M170" s="227"/>
      <c r="N170" s="227"/>
      <c r="O170" s="240"/>
      <c r="P170" s="449"/>
      <c r="Q170" s="262"/>
      <c r="R170" s="263"/>
      <c r="S170" s="264"/>
      <c r="T170" s="264"/>
      <c r="U170" s="265">
        <f t="shared" si="46"/>
        <v>0</v>
      </c>
      <c r="V170" s="266"/>
      <c r="W170" s="224"/>
      <c r="X170" s="3"/>
      <c r="Y170" s="3"/>
      <c r="Z170" s="3"/>
      <c r="AA170" s="3"/>
      <c r="AB170" s="3"/>
    </row>
    <row r="171" spans="1:28" ht="24" customHeight="1">
      <c r="A171" s="241"/>
      <c r="B171" s="496"/>
      <c r="C171" s="86" t="s">
        <v>50</v>
      </c>
      <c r="D171" s="256">
        <f t="shared" si="48"/>
        <v>0</v>
      </c>
      <c r="E171" s="86"/>
      <c r="F171" s="257"/>
      <c r="G171" s="258">
        <f t="shared" si="43"/>
        <v>0</v>
      </c>
      <c r="H171" s="274">
        <v>220000</v>
      </c>
      <c r="I171" s="247">
        <f t="shared" si="44"/>
        <v>0</v>
      </c>
      <c r="J171" s="260">
        <f t="shared" ca="1" si="49"/>
        <v>0</v>
      </c>
      <c r="K171" s="208"/>
      <c r="L171" s="208"/>
      <c r="M171" s="227"/>
      <c r="N171" s="227"/>
      <c r="O171" s="240"/>
      <c r="P171" s="292" t="s">
        <v>430</v>
      </c>
      <c r="Q171" s="292">
        <f t="shared" ref="Q171:U171" si="50">SUM(Q146:Q170)</f>
        <v>14210640</v>
      </c>
      <c r="R171" s="292">
        <f t="shared" si="50"/>
        <v>73732548</v>
      </c>
      <c r="S171" s="292">
        <f t="shared" si="50"/>
        <v>213004</v>
      </c>
      <c r="T171" s="292">
        <f t="shared" si="50"/>
        <v>2896686</v>
      </c>
      <c r="U171" s="292">
        <f t="shared" si="50"/>
        <v>84833498</v>
      </c>
      <c r="V171" s="292">
        <f>SUM(V141:V170)</f>
        <v>0</v>
      </c>
      <c r="W171" s="224"/>
      <c r="X171" s="3"/>
      <c r="Y171" s="3"/>
      <c r="Z171" s="38"/>
      <c r="AA171" s="38"/>
      <c r="AB171" s="38"/>
    </row>
    <row r="172" spans="1:28" ht="24" customHeight="1">
      <c r="A172" s="241"/>
      <c r="B172" s="496"/>
      <c r="C172" s="86" t="s">
        <v>51</v>
      </c>
      <c r="D172" s="256">
        <f t="shared" si="48"/>
        <v>0</v>
      </c>
      <c r="E172" s="86"/>
      <c r="F172" s="257"/>
      <c r="G172" s="258">
        <f t="shared" si="43"/>
        <v>0</v>
      </c>
      <c r="H172" s="274">
        <v>40000</v>
      </c>
      <c r="I172" s="247">
        <f t="shared" si="44"/>
        <v>0</v>
      </c>
      <c r="J172" s="260">
        <f t="shared" ca="1" si="49"/>
        <v>0</v>
      </c>
      <c r="K172" s="208"/>
      <c r="L172" s="208"/>
      <c r="M172" s="227"/>
      <c r="N172" s="227"/>
      <c r="O172" s="227"/>
      <c r="P172" s="417"/>
      <c r="Q172" s="450"/>
      <c r="R172" s="451"/>
      <c r="S172" s="450"/>
      <c r="T172" s="450"/>
      <c r="U172" s="450"/>
      <c r="V172" s="452"/>
      <c r="W172" s="224"/>
      <c r="X172" s="3"/>
      <c r="Y172" s="3"/>
      <c r="Z172" s="38"/>
      <c r="AA172" s="38"/>
      <c r="AB172" s="38"/>
    </row>
    <row r="173" spans="1:28" ht="24" customHeight="1">
      <c r="A173" s="241"/>
      <c r="B173" s="496"/>
      <c r="C173" s="86" t="s">
        <v>55</v>
      </c>
      <c r="D173" s="256">
        <f t="shared" si="48"/>
        <v>0</v>
      </c>
      <c r="E173" s="86"/>
      <c r="F173" s="257"/>
      <c r="G173" s="258">
        <f t="shared" si="43"/>
        <v>0</v>
      </c>
      <c r="H173" s="274">
        <v>45000</v>
      </c>
      <c r="I173" s="247">
        <f t="shared" si="44"/>
        <v>0</v>
      </c>
      <c r="J173" s="260">
        <f t="shared" ca="1" si="49"/>
        <v>0</v>
      </c>
      <c r="K173" s="208"/>
      <c r="L173" s="208"/>
      <c r="M173" s="227"/>
      <c r="N173" s="227"/>
      <c r="O173" s="227"/>
      <c r="P173" s="417"/>
      <c r="Q173" s="450"/>
      <c r="R173" s="451"/>
      <c r="S173" s="450"/>
      <c r="T173" s="450"/>
      <c r="U173" s="450"/>
      <c r="V173" s="452"/>
      <c r="W173" s="224"/>
      <c r="X173" s="3"/>
      <c r="Y173" s="3"/>
      <c r="Z173" s="38"/>
      <c r="AA173" s="38"/>
      <c r="AB173" s="38"/>
    </row>
    <row r="174" spans="1:28" ht="24" customHeight="1">
      <c r="A174" s="241"/>
      <c r="B174" s="496"/>
      <c r="C174" s="86" t="s">
        <v>56</v>
      </c>
      <c r="D174" s="256">
        <f t="shared" si="48"/>
        <v>0</v>
      </c>
      <c r="E174" s="86"/>
      <c r="F174" s="257"/>
      <c r="G174" s="258">
        <f t="shared" si="43"/>
        <v>0</v>
      </c>
      <c r="H174" s="274">
        <v>55000</v>
      </c>
      <c r="I174" s="247">
        <f t="shared" si="44"/>
        <v>0</v>
      </c>
      <c r="J174" s="260">
        <f t="shared" ca="1" si="49"/>
        <v>0</v>
      </c>
      <c r="K174" s="208"/>
      <c r="L174" s="208"/>
      <c r="M174" s="227"/>
      <c r="N174" s="227"/>
      <c r="O174" s="227"/>
      <c r="P174" s="417"/>
      <c r="Q174" s="450"/>
      <c r="R174" s="451"/>
      <c r="S174" s="450"/>
      <c r="T174" s="450"/>
      <c r="U174" s="450"/>
      <c r="V174" s="452"/>
      <c r="W174" s="224"/>
      <c r="X174" s="3"/>
      <c r="Y174" s="3"/>
      <c r="Z174" s="38"/>
      <c r="AA174" s="38"/>
      <c r="AB174" s="38"/>
    </row>
    <row r="175" spans="1:28" ht="24" customHeight="1">
      <c r="A175" s="241"/>
      <c r="B175" s="496"/>
      <c r="C175" s="86" t="s">
        <v>61</v>
      </c>
      <c r="D175" s="256">
        <f t="shared" si="48"/>
        <v>0</v>
      </c>
      <c r="E175" s="86"/>
      <c r="F175" s="257"/>
      <c r="G175" s="258">
        <f t="shared" si="43"/>
        <v>0</v>
      </c>
      <c r="H175" s="274">
        <v>205000</v>
      </c>
      <c r="I175" s="247">
        <f t="shared" si="44"/>
        <v>0</v>
      </c>
      <c r="J175" s="260">
        <f t="shared" ca="1" si="49"/>
        <v>0</v>
      </c>
      <c r="K175" s="208"/>
      <c r="L175" s="208"/>
      <c r="M175" s="227"/>
      <c r="N175" s="227"/>
      <c r="O175" s="227"/>
      <c r="P175" s="417"/>
      <c r="Q175" s="450"/>
      <c r="R175" s="451"/>
      <c r="S175" s="450"/>
      <c r="T175" s="450"/>
      <c r="U175" s="450"/>
      <c r="V175" s="452"/>
      <c r="W175" s="224"/>
      <c r="X175" s="3"/>
      <c r="Y175" s="3"/>
      <c r="Z175" s="38"/>
      <c r="AA175" s="38"/>
      <c r="AB175" s="38"/>
    </row>
    <row r="176" spans="1:28" ht="24" customHeight="1">
      <c r="A176" s="241"/>
      <c r="B176" s="496"/>
      <c r="C176" s="158" t="s">
        <v>67</v>
      </c>
      <c r="D176" s="256">
        <f t="shared" si="48"/>
        <v>0</v>
      </c>
      <c r="E176" s="86"/>
      <c r="F176" s="257"/>
      <c r="G176" s="258">
        <f t="shared" si="43"/>
        <v>0</v>
      </c>
      <c r="H176" s="274">
        <v>85000</v>
      </c>
      <c r="I176" s="247">
        <f t="shared" si="44"/>
        <v>0</v>
      </c>
      <c r="J176" s="260">
        <f t="shared" ca="1" si="49"/>
        <v>0</v>
      </c>
      <c r="K176" s="208"/>
      <c r="L176" s="208"/>
      <c r="M176" s="227"/>
      <c r="N176" s="227"/>
      <c r="O176" s="227"/>
      <c r="P176" s="453"/>
      <c r="Q176" s="450"/>
      <c r="R176" s="451"/>
      <c r="S176" s="450"/>
      <c r="T176" s="450"/>
      <c r="U176" s="450"/>
      <c r="V176" s="452"/>
      <c r="W176" s="224"/>
      <c r="X176" s="3"/>
      <c r="Y176" s="3"/>
      <c r="Z176" s="38"/>
      <c r="AA176" s="38"/>
      <c r="AB176" s="38"/>
    </row>
    <row r="177" spans="1:28" ht="24" customHeight="1">
      <c r="A177" s="241"/>
      <c r="B177" s="496"/>
      <c r="C177" s="86" t="s">
        <v>69</v>
      </c>
      <c r="D177" s="256">
        <f t="shared" si="48"/>
        <v>0</v>
      </c>
      <c r="E177" s="86"/>
      <c r="F177" s="257"/>
      <c r="G177" s="258">
        <f t="shared" si="43"/>
        <v>0</v>
      </c>
      <c r="H177" s="274">
        <v>90000</v>
      </c>
      <c r="I177" s="247">
        <f t="shared" si="44"/>
        <v>0</v>
      </c>
      <c r="J177" s="260">
        <f t="shared" ca="1" si="49"/>
        <v>0</v>
      </c>
      <c r="K177" s="208"/>
      <c r="L177" s="208"/>
      <c r="M177" s="227"/>
      <c r="N177" s="227"/>
      <c r="O177" s="227"/>
      <c r="P177" s="453"/>
      <c r="Q177" s="450"/>
      <c r="R177" s="451"/>
      <c r="S177" s="450"/>
      <c r="T177" s="450"/>
      <c r="U177" s="450"/>
      <c r="V177" s="452"/>
      <c r="W177" s="224"/>
      <c r="X177" s="3"/>
      <c r="Y177" s="3"/>
      <c r="Z177" s="38"/>
      <c r="AA177" s="38"/>
      <c r="AB177" s="38"/>
    </row>
    <row r="178" spans="1:28" ht="24" customHeight="1">
      <c r="A178" s="241"/>
      <c r="B178" s="496"/>
      <c r="C178" s="86" t="s">
        <v>74</v>
      </c>
      <c r="D178" s="256">
        <f t="shared" si="48"/>
        <v>0</v>
      </c>
      <c r="E178" s="86"/>
      <c r="F178" s="257"/>
      <c r="G178" s="258">
        <f t="shared" si="43"/>
        <v>0</v>
      </c>
      <c r="H178" s="274">
        <v>85000</v>
      </c>
      <c r="I178" s="247">
        <f t="shared" si="44"/>
        <v>0</v>
      </c>
      <c r="J178" s="260">
        <f t="shared" ca="1" si="49"/>
        <v>0</v>
      </c>
      <c r="K178" s="208"/>
      <c r="L178" s="208"/>
      <c r="M178" s="227"/>
      <c r="N178" s="227"/>
      <c r="O178" s="227"/>
      <c r="P178" s="453"/>
      <c r="Q178" s="450"/>
      <c r="R178" s="451"/>
      <c r="S178" s="450"/>
      <c r="T178" s="450"/>
      <c r="U178" s="450"/>
      <c r="V178" s="452"/>
      <c r="W178" s="224"/>
      <c r="X178" s="3"/>
      <c r="Y178" s="3"/>
      <c r="Z178" s="38"/>
      <c r="AA178" s="38"/>
      <c r="AB178" s="38"/>
    </row>
    <row r="179" spans="1:28" ht="24" customHeight="1">
      <c r="A179" s="241"/>
      <c r="B179" s="496"/>
      <c r="C179" s="86" t="s">
        <v>75</v>
      </c>
      <c r="D179" s="256">
        <f t="shared" si="48"/>
        <v>0</v>
      </c>
      <c r="E179" s="86"/>
      <c r="F179" s="257"/>
      <c r="G179" s="258">
        <f t="shared" si="43"/>
        <v>0</v>
      </c>
      <c r="H179" s="274">
        <v>150000</v>
      </c>
      <c r="I179" s="247">
        <f t="shared" si="44"/>
        <v>0</v>
      </c>
      <c r="J179" s="260">
        <f t="shared" ca="1" si="49"/>
        <v>0</v>
      </c>
      <c r="K179" s="208"/>
      <c r="L179" s="208"/>
      <c r="M179" s="208"/>
      <c r="N179" s="208"/>
      <c r="O179" s="208"/>
      <c r="P179" s="453"/>
      <c r="Q179" s="450"/>
      <c r="R179" s="451"/>
      <c r="S179" s="450"/>
      <c r="T179" s="450"/>
      <c r="U179" s="450"/>
      <c r="V179" s="452"/>
      <c r="W179" s="224"/>
      <c r="X179" s="3"/>
      <c r="Y179" s="3"/>
      <c r="Z179" s="38"/>
      <c r="AA179" s="38"/>
      <c r="AB179" s="38"/>
    </row>
    <row r="180" spans="1:28" ht="24" customHeight="1">
      <c r="A180" s="241"/>
      <c r="B180" s="496"/>
      <c r="C180" s="86" t="s">
        <v>79</v>
      </c>
      <c r="D180" s="256">
        <f t="shared" si="48"/>
        <v>2</v>
      </c>
      <c r="E180" s="86"/>
      <c r="F180" s="257"/>
      <c r="G180" s="258">
        <f t="shared" si="43"/>
        <v>2</v>
      </c>
      <c r="H180" s="274">
        <v>185000</v>
      </c>
      <c r="I180" s="247">
        <f t="shared" si="44"/>
        <v>370000</v>
      </c>
      <c r="J180" s="260">
        <f t="shared" ca="1" si="49"/>
        <v>0</v>
      </c>
      <c r="K180" s="208"/>
      <c r="L180" s="208"/>
      <c r="M180" s="208"/>
      <c r="N180" s="208"/>
      <c r="O180" s="208"/>
      <c r="P180" s="453"/>
      <c r="Q180" s="450"/>
      <c r="R180" s="451"/>
      <c r="S180" s="450"/>
      <c r="T180" s="450"/>
      <c r="U180" s="450"/>
      <c r="V180" s="452"/>
      <c r="W180" s="224"/>
      <c r="X180" s="3"/>
      <c r="Y180" s="3"/>
      <c r="Z180" s="38"/>
      <c r="AA180" s="38"/>
      <c r="AB180" s="38"/>
    </row>
    <row r="181" spans="1:28" ht="24" customHeight="1">
      <c r="A181" s="241"/>
      <c r="B181" s="496"/>
      <c r="C181" s="86" t="s">
        <v>81</v>
      </c>
      <c r="D181" s="256">
        <f t="shared" si="48"/>
        <v>0</v>
      </c>
      <c r="E181" s="86"/>
      <c r="F181" s="257"/>
      <c r="G181" s="258">
        <f t="shared" si="43"/>
        <v>0</v>
      </c>
      <c r="H181" s="274">
        <v>35000</v>
      </c>
      <c r="I181" s="247">
        <f t="shared" si="44"/>
        <v>0</v>
      </c>
      <c r="J181" s="260">
        <f t="shared" ca="1" si="49"/>
        <v>0</v>
      </c>
      <c r="K181" s="208"/>
      <c r="L181" s="208"/>
      <c r="M181" s="208"/>
      <c r="N181" s="208"/>
      <c r="O181" s="208"/>
      <c r="P181" s="454"/>
      <c r="Q181" s="454"/>
      <c r="R181" s="454"/>
      <c r="S181" s="454"/>
      <c r="T181" s="454"/>
      <c r="U181" s="454"/>
      <c r="V181" s="455"/>
      <c r="W181" s="224"/>
      <c r="X181" s="3"/>
      <c r="Y181" s="3"/>
      <c r="Z181" s="38"/>
      <c r="AA181" s="38"/>
      <c r="AB181" s="38"/>
    </row>
    <row r="182" spans="1:28" ht="24" customHeight="1">
      <c r="A182" s="241"/>
      <c r="B182" s="496"/>
      <c r="C182" s="86" t="s">
        <v>84</v>
      </c>
      <c r="D182" s="256">
        <f t="shared" si="48"/>
        <v>0</v>
      </c>
      <c r="E182" s="86"/>
      <c r="F182" s="257"/>
      <c r="G182" s="258">
        <f t="shared" si="43"/>
        <v>0</v>
      </c>
      <c r="H182" s="274">
        <v>90000</v>
      </c>
      <c r="I182" s="247">
        <f t="shared" si="44"/>
        <v>0</v>
      </c>
      <c r="J182" s="260">
        <f t="shared" ca="1" si="49"/>
        <v>0</v>
      </c>
      <c r="K182" s="208"/>
      <c r="L182" s="208"/>
      <c r="M182" s="208"/>
      <c r="N182" s="208"/>
      <c r="O182" s="208"/>
      <c r="R182" s="294"/>
      <c r="T182" s="294"/>
      <c r="U182" s="294"/>
      <c r="V182" s="296"/>
      <c r="W182" s="224"/>
      <c r="X182" s="3"/>
      <c r="Y182" s="3"/>
      <c r="Z182" s="38"/>
      <c r="AA182" s="38"/>
      <c r="AB182" s="38"/>
    </row>
    <row r="183" spans="1:28" ht="24" customHeight="1">
      <c r="A183" s="241"/>
      <c r="B183" s="496"/>
      <c r="C183" s="86" t="s">
        <v>65</v>
      </c>
      <c r="D183" s="256">
        <f t="shared" si="48"/>
        <v>0</v>
      </c>
      <c r="E183" s="86"/>
      <c r="F183" s="257"/>
      <c r="G183" s="258">
        <f t="shared" si="43"/>
        <v>0</v>
      </c>
      <c r="H183" s="274">
        <v>160000</v>
      </c>
      <c r="I183" s="247">
        <f t="shared" si="44"/>
        <v>0</v>
      </c>
      <c r="J183" s="260">
        <f t="shared" ca="1" si="49"/>
        <v>0</v>
      </c>
      <c r="K183" s="208"/>
      <c r="L183" s="208"/>
      <c r="M183" s="208"/>
      <c r="N183" s="208"/>
      <c r="O183" s="208"/>
      <c r="P183" s="209"/>
      <c r="Q183" s="3"/>
      <c r="R183" s="210"/>
      <c r="S183" s="3"/>
      <c r="T183" s="208"/>
      <c r="U183" s="134"/>
      <c r="V183" s="296"/>
      <c r="W183" s="224"/>
      <c r="X183" s="3"/>
      <c r="Y183" s="3"/>
      <c r="Z183" s="38"/>
      <c r="AA183" s="38"/>
      <c r="AB183" s="38"/>
    </row>
    <row r="184" spans="1:28" ht="24" customHeight="1">
      <c r="A184" s="241"/>
      <c r="B184" s="496"/>
      <c r="C184" s="86" t="s">
        <v>90</v>
      </c>
      <c r="D184" s="256">
        <f t="shared" si="48"/>
        <v>0</v>
      </c>
      <c r="E184" s="86"/>
      <c r="F184" s="257"/>
      <c r="G184" s="258">
        <f t="shared" si="43"/>
        <v>0</v>
      </c>
      <c r="H184" s="274">
        <v>95000</v>
      </c>
      <c r="I184" s="247">
        <f t="shared" si="44"/>
        <v>0</v>
      </c>
      <c r="J184" s="260">
        <f t="shared" ca="1" si="49"/>
        <v>0</v>
      </c>
      <c r="K184" s="208"/>
      <c r="L184" s="208"/>
      <c r="M184" s="208"/>
      <c r="N184" s="208"/>
      <c r="O184" s="208"/>
      <c r="P184" s="209"/>
      <c r="Q184" s="3"/>
      <c r="R184" s="210"/>
      <c r="S184" s="3"/>
      <c r="T184" s="208"/>
      <c r="U184" s="134"/>
      <c r="V184" s="296"/>
      <c r="W184" s="224"/>
      <c r="X184" s="3"/>
      <c r="Y184" s="3"/>
      <c r="Z184" s="38"/>
      <c r="AA184" s="38"/>
      <c r="AB184" s="38"/>
    </row>
    <row r="185" spans="1:28" ht="24" customHeight="1">
      <c r="A185" s="241"/>
      <c r="B185" s="496"/>
      <c r="C185" s="86" t="s">
        <v>94</v>
      </c>
      <c r="D185" s="256">
        <f t="shared" si="48"/>
        <v>0</v>
      </c>
      <c r="E185" s="86"/>
      <c r="F185" s="257"/>
      <c r="G185" s="258">
        <f t="shared" si="43"/>
        <v>0</v>
      </c>
      <c r="H185" s="274">
        <v>140000</v>
      </c>
      <c r="I185" s="247">
        <f t="shared" si="44"/>
        <v>0</v>
      </c>
      <c r="J185" s="260">
        <f t="shared" ca="1" si="49"/>
        <v>0</v>
      </c>
      <c r="K185" s="208"/>
      <c r="L185" s="208"/>
      <c r="M185" s="208"/>
      <c r="N185" s="208"/>
      <c r="O185" s="208"/>
      <c r="P185" s="209"/>
      <c r="Q185" s="3"/>
      <c r="R185" s="210"/>
      <c r="S185" s="3"/>
      <c r="T185" s="208"/>
      <c r="U185" s="208"/>
      <c r="V185" s="296"/>
      <c r="W185" s="224"/>
      <c r="X185" s="3"/>
      <c r="Y185" s="3"/>
      <c r="Z185" s="38"/>
      <c r="AA185" s="38"/>
      <c r="AB185" s="38"/>
    </row>
    <row r="186" spans="1:28" ht="24" customHeight="1">
      <c r="A186" s="241"/>
      <c r="B186" s="496"/>
      <c r="C186" s="86" t="s">
        <v>98</v>
      </c>
      <c r="D186" s="256">
        <f t="shared" si="48"/>
        <v>0</v>
      </c>
      <c r="E186" s="86"/>
      <c r="F186" s="257"/>
      <c r="G186" s="258">
        <f t="shared" si="43"/>
        <v>0</v>
      </c>
      <c r="H186" s="274">
        <v>150000</v>
      </c>
      <c r="I186" s="247">
        <f t="shared" si="44"/>
        <v>0</v>
      </c>
      <c r="J186" s="260">
        <f t="shared" ca="1" si="49"/>
        <v>0</v>
      </c>
      <c r="K186" s="208"/>
      <c r="L186" s="208"/>
      <c r="M186" s="208"/>
      <c r="N186" s="208"/>
      <c r="O186" s="208"/>
      <c r="P186" s="209"/>
      <c r="Q186" s="3"/>
      <c r="R186" s="210"/>
      <c r="S186" s="3"/>
      <c r="T186" s="208"/>
      <c r="U186" s="208"/>
      <c r="V186" s="296"/>
      <c r="W186" s="224"/>
      <c r="X186" s="3"/>
      <c r="Y186" s="3"/>
      <c r="Z186" s="38"/>
      <c r="AA186" s="38"/>
      <c r="AB186" s="38"/>
    </row>
    <row r="187" spans="1:28" ht="24" customHeight="1">
      <c r="A187" s="241"/>
      <c r="B187" s="496"/>
      <c r="C187" s="86" t="s">
        <v>101</v>
      </c>
      <c r="D187" s="256">
        <f t="shared" si="48"/>
        <v>0</v>
      </c>
      <c r="E187" s="86"/>
      <c r="F187" s="257"/>
      <c r="G187" s="258">
        <f t="shared" si="43"/>
        <v>0</v>
      </c>
      <c r="H187" s="274">
        <v>125000</v>
      </c>
      <c r="I187" s="247">
        <f t="shared" si="44"/>
        <v>0</v>
      </c>
      <c r="J187" s="260">
        <f t="shared" ca="1" si="49"/>
        <v>0</v>
      </c>
      <c r="K187" s="208"/>
      <c r="L187" s="208"/>
      <c r="M187" s="208"/>
      <c r="N187" s="208"/>
      <c r="O187" s="208"/>
      <c r="P187" s="209"/>
      <c r="Q187" s="3"/>
      <c r="R187" s="210"/>
      <c r="S187" s="3"/>
      <c r="T187" s="208"/>
      <c r="U187" s="208"/>
      <c r="V187" s="296"/>
      <c r="W187" s="224"/>
      <c r="X187" s="3"/>
      <c r="Y187" s="3"/>
      <c r="Z187" s="38"/>
      <c r="AA187" s="38"/>
      <c r="AB187" s="38"/>
    </row>
    <row r="188" spans="1:28" ht="24" customHeight="1">
      <c r="A188" s="241"/>
      <c r="B188" s="496"/>
      <c r="C188" s="86" t="s">
        <v>104</v>
      </c>
      <c r="D188" s="256">
        <f t="shared" si="48"/>
        <v>0</v>
      </c>
      <c r="E188" s="86"/>
      <c r="F188" s="257"/>
      <c r="G188" s="258">
        <f t="shared" si="43"/>
        <v>0</v>
      </c>
      <c r="H188" s="274">
        <v>75000</v>
      </c>
      <c r="I188" s="247">
        <f t="shared" si="44"/>
        <v>0</v>
      </c>
      <c r="J188" s="260">
        <f t="shared" ca="1" si="49"/>
        <v>0</v>
      </c>
      <c r="K188" s="208"/>
      <c r="L188" s="208"/>
      <c r="M188" s="208"/>
      <c r="N188" s="208"/>
      <c r="O188" s="208"/>
      <c r="P188" s="209"/>
      <c r="Q188" s="3"/>
      <c r="R188" s="210"/>
      <c r="S188" s="3"/>
      <c r="T188" s="208"/>
      <c r="U188" s="208"/>
      <c r="V188" s="296"/>
      <c r="W188" s="224"/>
      <c r="X188" s="3"/>
      <c r="Y188" s="3"/>
      <c r="Z188" s="38"/>
      <c r="AA188" s="38"/>
      <c r="AB188" s="38"/>
    </row>
    <row r="189" spans="1:28" ht="24" customHeight="1">
      <c r="A189" s="241"/>
      <c r="B189" s="496"/>
      <c r="C189" s="86" t="s">
        <v>108</v>
      </c>
      <c r="D189" s="256">
        <f t="shared" si="48"/>
        <v>0</v>
      </c>
      <c r="E189" s="86"/>
      <c r="F189" s="257"/>
      <c r="G189" s="258">
        <f t="shared" si="43"/>
        <v>0</v>
      </c>
      <c r="H189" s="274">
        <v>475000</v>
      </c>
      <c r="I189" s="247">
        <f t="shared" si="44"/>
        <v>0</v>
      </c>
      <c r="J189" s="260">
        <f t="shared" ca="1" si="49"/>
        <v>0</v>
      </c>
      <c r="K189" s="208"/>
      <c r="L189" s="208"/>
      <c r="M189" s="208"/>
      <c r="N189" s="208"/>
      <c r="O189" s="208"/>
      <c r="P189" s="209"/>
      <c r="Q189" s="3"/>
      <c r="R189" s="210"/>
      <c r="S189" s="3"/>
      <c r="T189" s="208"/>
      <c r="U189" s="208"/>
      <c r="V189" s="296"/>
      <c r="W189" s="224"/>
      <c r="X189" s="3"/>
      <c r="Y189" s="3"/>
      <c r="Z189" s="38"/>
      <c r="AA189" s="38"/>
      <c r="AB189" s="38"/>
    </row>
    <row r="190" spans="1:28" ht="24" customHeight="1">
      <c r="A190" s="241"/>
      <c r="B190" s="496"/>
      <c r="C190" s="86" t="s">
        <v>167</v>
      </c>
      <c r="D190" s="256">
        <f t="shared" si="48"/>
        <v>0</v>
      </c>
      <c r="E190" s="86"/>
      <c r="F190" s="257"/>
      <c r="G190" s="258">
        <f t="shared" si="43"/>
        <v>0</v>
      </c>
      <c r="H190" s="274">
        <v>75000</v>
      </c>
      <c r="I190" s="247">
        <f t="shared" si="44"/>
        <v>0</v>
      </c>
      <c r="J190" s="260">
        <f t="shared" ca="1" si="49"/>
        <v>0</v>
      </c>
      <c r="K190" s="208"/>
      <c r="L190" s="208"/>
      <c r="M190" s="208"/>
      <c r="N190" s="208"/>
      <c r="O190" s="208"/>
      <c r="P190" s="209"/>
      <c r="Q190" s="3"/>
      <c r="R190" s="210"/>
      <c r="S190" s="209"/>
      <c r="T190" s="210"/>
      <c r="U190" s="210"/>
      <c r="V190" s="296"/>
      <c r="W190" s="224"/>
      <c r="X190" s="3"/>
      <c r="Y190" s="3"/>
      <c r="Z190" s="38"/>
      <c r="AA190" s="38"/>
      <c r="AB190" s="38"/>
    </row>
    <row r="191" spans="1:28" ht="27" customHeight="1">
      <c r="A191" s="297"/>
      <c r="B191" s="496"/>
      <c r="C191" s="143" t="s">
        <v>164</v>
      </c>
      <c r="D191" s="256">
        <f t="shared" si="48"/>
        <v>3</v>
      </c>
      <c r="E191" s="86"/>
      <c r="F191" s="257"/>
      <c r="G191" s="258">
        <f t="shared" si="43"/>
        <v>3</v>
      </c>
      <c r="H191" s="298">
        <v>115000</v>
      </c>
      <c r="I191" s="247">
        <f t="shared" si="44"/>
        <v>345000</v>
      </c>
      <c r="J191" s="260">
        <f t="shared" ca="1" si="49"/>
        <v>0</v>
      </c>
      <c r="K191" s="208"/>
      <c r="L191" s="208"/>
      <c r="M191" s="208"/>
      <c r="N191" s="208"/>
      <c r="O191" s="208"/>
      <c r="P191" s="208"/>
      <c r="Q191" s="208"/>
      <c r="R191" s="210"/>
      <c r="S191" s="209"/>
      <c r="T191" s="210"/>
      <c r="U191" s="210"/>
      <c r="V191" s="296"/>
      <c r="W191" s="224"/>
      <c r="X191" s="3"/>
      <c r="Y191" s="3"/>
      <c r="Z191" s="38"/>
      <c r="AA191" s="38"/>
      <c r="AB191" s="38"/>
    </row>
    <row r="192" spans="1:28" ht="27" customHeight="1">
      <c r="A192" s="241"/>
      <c r="B192" s="496"/>
      <c r="C192" s="143" t="s">
        <v>85</v>
      </c>
      <c r="D192" s="256">
        <f t="shared" si="48"/>
        <v>2</v>
      </c>
      <c r="E192" s="86"/>
      <c r="F192" s="257"/>
      <c r="G192" s="258">
        <f t="shared" si="43"/>
        <v>2</v>
      </c>
      <c r="H192" s="299">
        <v>110000</v>
      </c>
      <c r="I192" s="247">
        <f t="shared" si="44"/>
        <v>220000</v>
      </c>
      <c r="J192" s="260">
        <f t="shared" ca="1" si="49"/>
        <v>0</v>
      </c>
      <c r="K192" s="208"/>
      <c r="L192" s="208"/>
      <c r="M192" s="208"/>
      <c r="N192" s="208"/>
      <c r="O192" s="208"/>
      <c r="P192" s="208"/>
      <c r="Q192" s="208"/>
      <c r="R192" s="210"/>
      <c r="S192" s="209"/>
      <c r="T192" s="210"/>
      <c r="U192" s="210"/>
      <c r="V192" s="296"/>
      <c r="W192" s="224"/>
      <c r="X192" s="3"/>
      <c r="Y192" s="3"/>
      <c r="Z192" s="38"/>
      <c r="AA192" s="38"/>
      <c r="AB192" s="38"/>
    </row>
    <row r="193" spans="1:28" ht="27" customHeight="1">
      <c r="A193" s="241"/>
      <c r="B193" s="497"/>
      <c r="C193" s="143" t="s">
        <v>177</v>
      </c>
      <c r="D193" s="256">
        <f t="shared" si="48"/>
        <v>0</v>
      </c>
      <c r="E193" s="86"/>
      <c r="F193" s="257"/>
      <c r="G193" s="258">
        <f t="shared" si="43"/>
        <v>0</v>
      </c>
      <c r="H193" s="299">
        <v>50000</v>
      </c>
      <c r="I193" s="247">
        <f t="shared" si="44"/>
        <v>0</v>
      </c>
      <c r="J193" s="260">
        <f t="shared" ca="1" si="49"/>
        <v>0</v>
      </c>
      <c r="K193" s="208"/>
      <c r="L193" s="208"/>
      <c r="M193" s="208"/>
      <c r="N193" s="208"/>
      <c r="O193" s="208"/>
      <c r="P193" s="208"/>
      <c r="Q193" s="208"/>
      <c r="R193" s="210"/>
      <c r="S193" s="209"/>
      <c r="T193" s="210"/>
      <c r="U193" s="210"/>
      <c r="V193" s="296"/>
      <c r="W193" s="224"/>
      <c r="X193" s="3"/>
      <c r="Y193" s="3"/>
      <c r="Z193" s="38"/>
      <c r="AA193" s="38"/>
      <c r="AB193" s="38"/>
    </row>
    <row r="194" spans="1:28" ht="27" customHeight="1">
      <c r="A194" s="241"/>
      <c r="B194" s="456" t="s">
        <v>648</v>
      </c>
      <c r="C194" s="277" t="s">
        <v>550</v>
      </c>
      <c r="D194" s="256">
        <f t="shared" si="48"/>
        <v>4</v>
      </c>
      <c r="E194" s="457"/>
      <c r="F194" s="458"/>
      <c r="G194" s="258">
        <f t="shared" si="43"/>
        <v>4</v>
      </c>
      <c r="H194" s="299">
        <v>195000</v>
      </c>
      <c r="I194" s="247">
        <f t="shared" si="44"/>
        <v>780000</v>
      </c>
      <c r="J194" s="260">
        <f t="shared" ca="1" si="49"/>
        <v>0</v>
      </c>
      <c r="K194" s="208"/>
      <c r="L194" s="208"/>
      <c r="M194" s="208"/>
      <c r="N194" s="208"/>
      <c r="O194" s="208"/>
      <c r="P194" s="208"/>
      <c r="Q194" s="208"/>
      <c r="R194" s="210"/>
      <c r="S194" s="209"/>
      <c r="T194" s="210"/>
      <c r="U194" s="210"/>
      <c r="V194" s="296"/>
      <c r="W194" s="224"/>
      <c r="X194" s="3"/>
      <c r="Y194" s="3"/>
      <c r="Z194" s="38"/>
      <c r="AA194" s="38"/>
      <c r="AB194" s="38"/>
    </row>
    <row r="195" spans="1:28" ht="27" customHeight="1">
      <c r="A195" s="241"/>
      <c r="B195" s="529" t="s">
        <v>431</v>
      </c>
      <c r="C195" s="530"/>
      <c r="D195" s="300"/>
      <c r="E195" s="301"/>
      <c r="F195" s="302"/>
      <c r="G195" s="258"/>
      <c r="H195" s="299"/>
      <c r="I195" s="247">
        <f>SUMIFS(J4:J133,G4:G133, "&lt;&gt;*Omi*",G4:G133,"&lt;&gt;Mega Uni",G4:G133,"&lt;&gt;Eco plus",G4:G133,"&lt;&gt;Bio *")-I199</f>
        <v>0</v>
      </c>
      <c r="J195" s="260"/>
      <c r="K195" s="208"/>
      <c r="L195" s="208"/>
      <c r="M195" s="208"/>
      <c r="N195" s="208"/>
      <c r="O195" s="208"/>
      <c r="P195" s="208"/>
      <c r="Q195" s="208"/>
      <c r="R195" s="210"/>
      <c r="S195" s="209"/>
      <c r="T195" s="210"/>
      <c r="U195" s="210"/>
      <c r="V195" s="296"/>
      <c r="W195" s="224"/>
      <c r="X195" s="3"/>
      <c r="Y195" s="3"/>
      <c r="Z195" s="38"/>
      <c r="AA195" s="38"/>
      <c r="AB195" s="38"/>
    </row>
    <row r="196" spans="1:28" ht="27" customHeight="1">
      <c r="A196" s="241"/>
      <c r="B196" s="531" t="s">
        <v>433</v>
      </c>
      <c r="C196" s="277" t="s">
        <v>434</v>
      </c>
      <c r="D196" s="300">
        <f>SUMIFS($H$4:$H$133,$G$4:$G$133,C197,$I$4:$I$133,H196)</f>
        <v>6</v>
      </c>
      <c r="E196" s="301"/>
      <c r="F196" s="302"/>
      <c r="G196" s="258">
        <f t="shared" ref="G196:G197" si="51">D196-E196-F196</f>
        <v>6</v>
      </c>
      <c r="H196" s="299">
        <v>599000</v>
      </c>
      <c r="I196" s="247">
        <f t="shared" ref="I196:I197" si="52">G196*H196</f>
        <v>3594000</v>
      </c>
      <c r="J196" s="260"/>
      <c r="K196" s="208"/>
      <c r="L196" s="208"/>
      <c r="M196" s="208"/>
      <c r="N196" s="208"/>
      <c r="O196" s="208"/>
      <c r="P196" s="208"/>
      <c r="Q196" s="208"/>
      <c r="R196" s="208"/>
      <c r="S196" s="208"/>
      <c r="T196" s="208"/>
      <c r="U196" s="208"/>
      <c r="V196" s="296"/>
      <c r="W196" s="224"/>
      <c r="X196" s="3"/>
      <c r="Y196" s="3"/>
      <c r="Z196" s="38"/>
      <c r="AA196" s="38"/>
      <c r="AB196" s="38"/>
    </row>
    <row r="197" spans="1:28" ht="27" customHeight="1">
      <c r="A197" s="241"/>
      <c r="B197" s="532"/>
      <c r="C197" s="277" t="s">
        <v>434</v>
      </c>
      <c r="D197" s="300">
        <f>SUMIFS($H$4:$H$133,$G$4:$G$133,C197,$I$4:$I$133,H197)</f>
        <v>0</v>
      </c>
      <c r="E197" s="301"/>
      <c r="F197" s="302"/>
      <c r="G197" s="258">
        <f t="shared" si="51"/>
        <v>0</v>
      </c>
      <c r="H197" s="299">
        <v>275000</v>
      </c>
      <c r="I197" s="282">
        <f t="shared" si="52"/>
        <v>0</v>
      </c>
      <c r="J197" s="260"/>
      <c r="K197" s="208"/>
      <c r="L197" s="208"/>
      <c r="M197" s="208"/>
      <c r="N197" s="208"/>
      <c r="O197" s="208"/>
      <c r="P197" s="208"/>
      <c r="Q197" s="208"/>
      <c r="R197" s="208"/>
      <c r="S197" s="208"/>
      <c r="T197" s="208"/>
      <c r="U197" s="208"/>
      <c r="V197" s="296"/>
      <c r="W197" s="224"/>
      <c r="X197" s="3"/>
      <c r="Y197" s="3"/>
      <c r="Z197" s="3"/>
      <c r="AA197" s="3"/>
      <c r="AB197" s="3"/>
    </row>
    <row r="198" spans="1:28" ht="27" customHeight="1">
      <c r="A198" s="241"/>
      <c r="B198" s="533" t="s">
        <v>435</v>
      </c>
      <c r="C198" s="534"/>
      <c r="D198" s="534"/>
      <c r="E198" s="534"/>
      <c r="F198" s="534"/>
      <c r="G198" s="534"/>
      <c r="H198" s="530"/>
      <c r="I198" s="304">
        <f>SUM(I146:I165)</f>
        <v>86045000</v>
      </c>
      <c r="K198" s="208"/>
      <c r="L198" s="208"/>
      <c r="M198" s="208"/>
      <c r="N198" s="208"/>
      <c r="O198" s="208"/>
      <c r="P198" s="208"/>
      <c r="Q198" s="208"/>
      <c r="R198" s="208"/>
      <c r="S198" s="208"/>
      <c r="T198" s="208"/>
      <c r="U198" s="208"/>
      <c r="V198" s="296"/>
      <c r="W198" s="224"/>
      <c r="X198" s="3"/>
      <c r="Y198" s="3"/>
      <c r="Z198" s="3"/>
      <c r="AA198" s="3"/>
      <c r="AB198" s="3"/>
    </row>
    <row r="199" spans="1:28" ht="27" customHeight="1">
      <c r="A199" s="241"/>
      <c r="B199" s="715" t="s">
        <v>649</v>
      </c>
      <c r="C199" s="534"/>
      <c r="D199" s="534"/>
      <c r="E199" s="534"/>
      <c r="F199" s="534"/>
      <c r="G199" s="534"/>
      <c r="H199" s="530"/>
      <c r="I199" s="459">
        <f>SUM(I167:I192)</f>
        <v>1520000</v>
      </c>
      <c r="J199" s="460">
        <f>J134-I204</f>
        <v>0</v>
      </c>
      <c r="K199" s="208"/>
      <c r="L199" s="294"/>
      <c r="M199" s="294"/>
      <c r="N199" s="208"/>
      <c r="O199" s="208"/>
      <c r="P199" s="209"/>
      <c r="Q199" s="208"/>
      <c r="R199" s="208"/>
      <c r="S199" s="208"/>
      <c r="T199" s="208"/>
      <c r="U199" s="208"/>
      <c r="V199" s="296"/>
      <c r="W199" s="224"/>
      <c r="X199" s="3"/>
      <c r="Y199" s="3"/>
      <c r="Z199" s="3"/>
      <c r="AA199" s="3"/>
      <c r="AB199" s="3"/>
    </row>
    <row r="200" spans="1:28" ht="27" customHeight="1">
      <c r="A200" s="241"/>
      <c r="B200" s="538"/>
      <c r="C200" s="534"/>
      <c r="D200" s="530"/>
      <c r="E200" s="539" t="s">
        <v>650</v>
      </c>
      <c r="F200" s="534"/>
      <c r="G200" s="534"/>
      <c r="H200" s="530"/>
      <c r="I200" s="306">
        <f>I195+I197</f>
        <v>0</v>
      </c>
      <c r="K200" s="208"/>
      <c r="L200" s="208"/>
      <c r="M200" s="208"/>
      <c r="N200" s="208"/>
      <c r="O200" s="208"/>
      <c r="P200" s="209"/>
      <c r="Q200" s="3"/>
      <c r="R200" s="210"/>
      <c r="S200" s="3"/>
      <c r="T200" s="208"/>
      <c r="U200" s="208"/>
      <c r="V200" s="296"/>
      <c r="W200" s="224"/>
      <c r="X200" s="3"/>
      <c r="Y200" s="3"/>
      <c r="Z200" s="3"/>
      <c r="AA200" s="3"/>
      <c r="AB200" s="3"/>
    </row>
    <row r="201" spans="1:28" ht="27" customHeight="1">
      <c r="A201" s="241"/>
      <c r="B201" s="721"/>
      <c r="C201" s="534"/>
      <c r="D201" s="530"/>
      <c r="E201" s="716" t="s">
        <v>651</v>
      </c>
      <c r="F201" s="534"/>
      <c r="G201" s="534"/>
      <c r="H201" s="530"/>
      <c r="I201" s="331">
        <f>I166</f>
        <v>600000</v>
      </c>
      <c r="J201" s="208"/>
      <c r="K201" s="722"/>
      <c r="L201" s="553"/>
      <c r="M201" s="553"/>
      <c r="N201" s="208"/>
      <c r="O201" s="208"/>
      <c r="P201" s="209"/>
      <c r="Q201" s="3"/>
      <c r="R201" s="210"/>
      <c r="S201" s="3"/>
      <c r="T201" s="208"/>
      <c r="U201" s="208"/>
      <c r="V201" s="296"/>
      <c r="W201" s="224"/>
      <c r="X201" s="3"/>
      <c r="Y201" s="3"/>
      <c r="Z201" s="3"/>
      <c r="AA201" s="3"/>
      <c r="AB201" s="3"/>
    </row>
    <row r="202" spans="1:28" ht="27" customHeight="1">
      <c r="A202" s="241"/>
      <c r="B202" s="717"/>
      <c r="C202" s="534"/>
      <c r="D202" s="530"/>
      <c r="E202" s="718" t="s">
        <v>652</v>
      </c>
      <c r="F202" s="534"/>
      <c r="G202" s="534"/>
      <c r="H202" s="530"/>
      <c r="I202" s="461">
        <f>I194</f>
        <v>780000</v>
      </c>
      <c r="J202" s="241"/>
      <c r="K202" s="564" t="s">
        <v>440</v>
      </c>
      <c r="L202" s="565"/>
      <c r="M202" s="566"/>
      <c r="N202" s="208"/>
      <c r="O202" s="208"/>
      <c r="P202" s="209"/>
      <c r="Q202" s="3"/>
      <c r="R202" s="210"/>
      <c r="S202" s="3"/>
      <c r="T202" s="208"/>
      <c r="U202" s="208"/>
      <c r="V202" s="296"/>
      <c r="W202" s="224"/>
      <c r="X202" s="3"/>
      <c r="Y202" s="3"/>
      <c r="Z202" s="3"/>
      <c r="AA202" s="3"/>
      <c r="AB202" s="3"/>
    </row>
    <row r="203" spans="1:28" ht="27" customHeight="1">
      <c r="A203" s="241"/>
      <c r="B203" s="538"/>
      <c r="C203" s="534"/>
      <c r="D203" s="530"/>
      <c r="E203" s="539" t="s">
        <v>653</v>
      </c>
      <c r="F203" s="534"/>
      <c r="G203" s="534"/>
      <c r="H203" s="530"/>
      <c r="I203" s="306">
        <f>I196</f>
        <v>3594000</v>
      </c>
      <c r="J203" s="241"/>
      <c r="K203" s="273" t="s">
        <v>442</v>
      </c>
      <c r="L203" s="310">
        <v>11994000</v>
      </c>
      <c r="M203" s="273"/>
      <c r="N203" s="208"/>
      <c r="O203" s="208"/>
      <c r="P203" s="209"/>
      <c r="Q203" s="3"/>
      <c r="R203" s="210"/>
      <c r="S203" s="3"/>
      <c r="T203" s="208"/>
      <c r="U203" s="208"/>
      <c r="V203" s="296"/>
      <c r="W203" s="224"/>
      <c r="X203" s="3"/>
      <c r="Y203" s="3"/>
      <c r="Z203" s="3"/>
      <c r="AA203" s="3"/>
      <c r="AB203" s="3"/>
    </row>
    <row r="204" spans="1:28" ht="27" customHeight="1">
      <c r="A204" s="241"/>
      <c r="B204" s="540" t="s">
        <v>443</v>
      </c>
      <c r="C204" s="534"/>
      <c r="D204" s="534"/>
      <c r="E204" s="534"/>
      <c r="F204" s="534"/>
      <c r="G204" s="534"/>
      <c r="H204" s="530"/>
      <c r="I204" s="307">
        <f>SUM(I198:I203)</f>
        <v>92539000</v>
      </c>
      <c r="J204" s="241"/>
      <c r="K204" s="273" t="s">
        <v>444</v>
      </c>
      <c r="L204" s="247">
        <f>SUMIF(Q4:Q133,"Đã thu",K4:K133)</f>
        <v>78179000</v>
      </c>
      <c r="M204" s="273"/>
      <c r="N204" s="208"/>
      <c r="O204" s="208"/>
      <c r="P204" s="209"/>
      <c r="Q204" s="3"/>
      <c r="R204" s="210"/>
      <c r="S204" s="3"/>
      <c r="T204" s="208"/>
      <c r="U204" s="208"/>
      <c r="V204" s="296"/>
      <c r="W204" s="224"/>
      <c r="X204" s="3"/>
      <c r="Y204" s="3"/>
      <c r="Z204" s="38"/>
      <c r="AA204" s="38"/>
      <c r="AB204" s="38"/>
    </row>
    <row r="205" spans="1:28" ht="27" customHeight="1">
      <c r="A205" s="241"/>
      <c r="B205" s="541" t="s">
        <v>445</v>
      </c>
      <c r="C205" s="534"/>
      <c r="D205" s="534"/>
      <c r="E205" s="534"/>
      <c r="F205" s="534"/>
      <c r="G205" s="534"/>
      <c r="H205" s="530"/>
      <c r="I205" s="308">
        <f>P134</f>
        <v>87831548</v>
      </c>
      <c r="J205" s="241"/>
      <c r="K205" s="247" t="s">
        <v>429</v>
      </c>
      <c r="L205" s="247">
        <f>I199</f>
        <v>1520000</v>
      </c>
      <c r="M205" s="273"/>
      <c r="N205" s="208"/>
      <c r="O205" s="208"/>
      <c r="P205" s="209"/>
      <c r="Q205" s="3"/>
      <c r="R205" s="210"/>
      <c r="S205" s="3"/>
      <c r="T205" s="208"/>
      <c r="U205" s="208"/>
      <c r="V205" s="296"/>
      <c r="W205" s="224"/>
      <c r="X205" s="3"/>
      <c r="Y205" s="3"/>
      <c r="Z205" s="38"/>
      <c r="AA205" s="38"/>
      <c r="AB205" s="38"/>
    </row>
    <row r="206" spans="1:28" ht="27" customHeight="1">
      <c r="A206" s="241"/>
      <c r="B206" s="549" t="s">
        <v>446</v>
      </c>
      <c r="C206" s="548"/>
      <c r="D206" s="548"/>
      <c r="E206" s="548"/>
      <c r="F206" s="548"/>
      <c r="G206" s="548"/>
      <c r="H206" s="497"/>
      <c r="I206" s="7">
        <f>SUMIF(Q4:Q133,"Đã thu",P4:P133)</f>
        <v>73732548</v>
      </c>
      <c r="J206" s="462">
        <f>R171-I206</f>
        <v>0</v>
      </c>
      <c r="K206" s="310" t="s">
        <v>447</v>
      </c>
      <c r="L206" s="247">
        <f>I195</f>
        <v>0</v>
      </c>
      <c r="M206" s="273"/>
      <c r="N206" s="208"/>
      <c r="O206" s="208"/>
      <c r="P206" s="209"/>
      <c r="Q206" s="3"/>
      <c r="R206" s="210"/>
      <c r="S206" s="3"/>
      <c r="T206" s="208"/>
      <c r="U206" s="208"/>
      <c r="V206" s="296"/>
      <c r="W206" s="224"/>
      <c r="X206" s="3"/>
      <c r="Y206" s="3"/>
      <c r="Z206" s="38"/>
      <c r="AA206" s="38"/>
      <c r="AB206" s="38"/>
    </row>
    <row r="207" spans="1:28" ht="27" customHeight="1">
      <c r="A207" s="241"/>
      <c r="B207" s="550" t="s">
        <v>448</v>
      </c>
      <c r="C207" s="534"/>
      <c r="D207" s="534"/>
      <c r="E207" s="534"/>
      <c r="F207" s="534"/>
      <c r="G207" s="534"/>
      <c r="H207" s="530"/>
      <c r="I207" s="311">
        <f>I205-I206</f>
        <v>14099000</v>
      </c>
      <c r="J207" s="241"/>
      <c r="K207" s="310" t="s">
        <v>434</v>
      </c>
      <c r="L207" s="247">
        <f>I203</f>
        <v>3594000</v>
      </c>
      <c r="M207" s="273"/>
      <c r="N207" s="208"/>
      <c r="O207" s="208"/>
      <c r="P207" s="209"/>
      <c r="Q207" s="3"/>
      <c r="R207" s="210"/>
      <c r="S207" s="3"/>
      <c r="T207" s="208"/>
      <c r="U207" s="208"/>
      <c r="V207" s="296"/>
      <c r="W207" s="224"/>
      <c r="X207" s="3"/>
      <c r="Y207" s="3"/>
      <c r="Z207" s="38"/>
      <c r="AA207" s="38"/>
      <c r="AB207" s="38"/>
    </row>
    <row r="208" spans="1:28" ht="27" customHeight="1">
      <c r="A208" s="241"/>
      <c r="B208" s="551" t="s">
        <v>450</v>
      </c>
      <c r="C208" s="534"/>
      <c r="D208" s="534"/>
      <c r="E208" s="534"/>
      <c r="F208" s="534"/>
      <c r="G208" s="534"/>
      <c r="H208" s="530"/>
      <c r="I208" s="312">
        <f>L134+R134</f>
        <v>3306490</v>
      </c>
      <c r="J208" s="208"/>
      <c r="K208" s="314" t="s">
        <v>452</v>
      </c>
      <c r="L208" s="315">
        <f>SUM(L203:L204)-L205-L207-L206</f>
        <v>85059000</v>
      </c>
      <c r="M208" s="273"/>
      <c r="N208" s="208"/>
      <c r="O208" s="208"/>
      <c r="P208" s="209"/>
      <c r="Q208" s="3"/>
      <c r="R208" s="210"/>
      <c r="S208" s="3"/>
      <c r="T208" s="208"/>
      <c r="U208" s="208"/>
      <c r="V208" s="296"/>
      <c r="W208" s="224"/>
      <c r="X208" s="3"/>
      <c r="Y208" s="3"/>
      <c r="Z208" s="38"/>
      <c r="AA208" s="38"/>
      <c r="AB208" s="38"/>
    </row>
    <row r="209" spans="1:28" ht="27" customHeight="1">
      <c r="A209" s="241"/>
      <c r="B209" s="549" t="s">
        <v>451</v>
      </c>
      <c r="C209" s="548"/>
      <c r="D209" s="548"/>
      <c r="E209" s="548"/>
      <c r="F209" s="548"/>
      <c r="G209" s="548"/>
      <c r="H209" s="497"/>
      <c r="I209" s="207">
        <f>SUMIF($T$4:$T$133,"x",R4:R133)+SUMIF($T$4:$T$133,"x",$L$4:$L$133)</f>
        <v>2856688</v>
      </c>
      <c r="J209" s="208"/>
      <c r="K209" s="208"/>
      <c r="L209" s="208"/>
      <c r="M209" s="208"/>
      <c r="N209" s="208"/>
      <c r="O209" s="208"/>
      <c r="P209" s="209"/>
      <c r="Q209" s="3"/>
      <c r="R209" s="210"/>
      <c r="S209" s="3"/>
      <c r="T209" s="208"/>
      <c r="U209" s="208"/>
      <c r="V209" s="296"/>
      <c r="W209" s="224"/>
      <c r="X209" s="3"/>
      <c r="Y209" s="3"/>
      <c r="Z209" s="38"/>
      <c r="AA209" s="38"/>
      <c r="AB209" s="38"/>
    </row>
    <row r="210" spans="1:28" ht="27" customHeight="1">
      <c r="A210" s="241"/>
      <c r="B210" s="550" t="s">
        <v>453</v>
      </c>
      <c r="C210" s="534"/>
      <c r="D210" s="534"/>
      <c r="E210" s="534"/>
      <c r="F210" s="534"/>
      <c r="G210" s="534"/>
      <c r="H210" s="530"/>
      <c r="I210" s="311">
        <f>I208-I209</f>
        <v>449802</v>
      </c>
      <c r="J210" s="208"/>
      <c r="K210" s="208"/>
      <c r="L210" s="208"/>
      <c r="M210" s="208"/>
      <c r="N210" s="208"/>
      <c r="O210" s="208"/>
      <c r="P210" s="209"/>
      <c r="Q210" s="3"/>
      <c r="R210" s="210"/>
      <c r="S210" s="3"/>
      <c r="T210" s="208"/>
      <c r="U210" s="208"/>
      <c r="V210" s="296"/>
      <c r="W210" s="224"/>
      <c r="X210" s="3"/>
      <c r="Y210" s="3"/>
      <c r="Z210" s="38"/>
      <c r="AA210" s="38"/>
      <c r="AB210" s="38"/>
    </row>
    <row r="211" spans="1:28" ht="30" customHeight="1">
      <c r="A211" s="227"/>
      <c r="B211" s="316"/>
      <c r="C211" s="317"/>
      <c r="D211" s="318"/>
      <c r="E211" s="319"/>
      <c r="F211" s="320"/>
      <c r="G211" s="238"/>
      <c r="H211" s="227"/>
      <c r="I211" s="227"/>
      <c r="J211" s="227"/>
      <c r="K211" s="227"/>
      <c r="L211" s="227"/>
      <c r="M211" s="227"/>
      <c r="N211" s="227"/>
      <c r="O211" s="227"/>
      <c r="P211" s="235"/>
      <c r="Q211" s="238"/>
      <c r="R211" s="321"/>
      <c r="S211" s="238"/>
      <c r="T211" s="227"/>
      <c r="U211" s="227"/>
      <c r="V211" s="296"/>
      <c r="W211" s="224"/>
      <c r="X211" s="238"/>
      <c r="Y211" s="3"/>
      <c r="Z211" s="38"/>
      <c r="AA211" s="38"/>
      <c r="AB211" s="38"/>
    </row>
    <row r="212" spans="1:28" ht="24.75" customHeight="1">
      <c r="A212" s="552" t="s">
        <v>454</v>
      </c>
      <c r="B212" s="553"/>
      <c r="C212" s="553"/>
      <c r="D212" s="553"/>
      <c r="E212" s="319"/>
      <c r="F212" s="320"/>
      <c r="G212" s="238"/>
      <c r="H212" s="227"/>
      <c r="I212" s="227"/>
      <c r="J212" s="227"/>
      <c r="K212" s="227"/>
      <c r="L212" s="227"/>
      <c r="M212" s="227"/>
      <c r="N212" s="227"/>
      <c r="O212" s="227"/>
      <c r="P212" s="235"/>
      <c r="Q212" s="238"/>
      <c r="R212" s="321"/>
      <c r="S212" s="238"/>
      <c r="T212" s="227"/>
      <c r="U212" s="227"/>
      <c r="V212" s="296"/>
      <c r="W212" s="224"/>
      <c r="X212" s="238"/>
      <c r="Y212" s="3"/>
      <c r="Z212" s="38"/>
      <c r="AA212" s="38"/>
      <c r="AB212" s="38"/>
    </row>
    <row r="213" spans="1:28" ht="15.75" customHeight="1">
      <c r="A213" s="227"/>
      <c r="B213" s="228"/>
      <c r="C213" s="231"/>
      <c r="D213" s="322"/>
      <c r="E213" s="231"/>
      <c r="F213" s="323"/>
      <c r="G213" s="324"/>
      <c r="H213" s="231"/>
      <c r="I213" s="231"/>
      <c r="J213" s="231"/>
      <c r="K213" s="234"/>
      <c r="L213" s="231"/>
      <c r="M213" s="231"/>
      <c r="N213" s="231"/>
      <c r="O213" s="319"/>
      <c r="P213" s="235"/>
      <c r="Q213" s="325"/>
      <c r="R213" s="319"/>
      <c r="S213" s="325"/>
      <c r="T213" s="319"/>
      <c r="U213" s="319"/>
      <c r="V213" s="296"/>
      <c r="W213" s="296"/>
      <c r="X213" s="325"/>
      <c r="Y213" s="3"/>
      <c r="Z213" s="38"/>
      <c r="AA213" s="38"/>
      <c r="AB213" s="38"/>
    </row>
    <row r="214" spans="1:28" ht="21.75" customHeight="1">
      <c r="A214" s="241"/>
      <c r="B214" s="463" t="s">
        <v>455</v>
      </c>
      <c r="C214" s="464" t="s">
        <v>456</v>
      </c>
      <c r="D214" s="465" t="s">
        <v>457</v>
      </c>
      <c r="E214" s="466" t="s">
        <v>458</v>
      </c>
      <c r="F214" s="467" t="s">
        <v>5</v>
      </c>
      <c r="G214" s="466" t="s">
        <v>459</v>
      </c>
      <c r="H214" s="465" t="s">
        <v>26</v>
      </c>
      <c r="I214" s="468" t="s">
        <v>27</v>
      </c>
      <c r="J214" s="468" t="s">
        <v>460</v>
      </c>
      <c r="K214" s="468" t="s">
        <v>461</v>
      </c>
      <c r="L214" s="469" t="s">
        <v>462</v>
      </c>
      <c r="M214" s="469" t="s">
        <v>9</v>
      </c>
      <c r="N214" s="470" t="s">
        <v>463</v>
      </c>
      <c r="O214" s="319"/>
      <c r="P214" s="235"/>
      <c r="Q214" s="325"/>
      <c r="R214" s="319"/>
      <c r="S214" s="325"/>
      <c r="T214" s="319"/>
      <c r="U214" s="319"/>
      <c r="V214" s="296"/>
      <c r="W214" s="296"/>
      <c r="X214" s="3"/>
      <c r="Y214" s="238"/>
      <c r="Z214" s="267"/>
      <c r="AA214" s="267"/>
      <c r="AB214" s="267"/>
    </row>
    <row r="215" spans="1:28" ht="46.5" customHeight="1">
      <c r="A215" s="241"/>
      <c r="B215" s="336">
        <v>6</v>
      </c>
      <c r="C215" s="471">
        <v>45439</v>
      </c>
      <c r="D215" s="336" t="s">
        <v>470</v>
      </c>
      <c r="E215" s="127" t="s">
        <v>153</v>
      </c>
      <c r="F215" s="343" t="s">
        <v>471</v>
      </c>
      <c r="G215" s="127" t="s">
        <v>96</v>
      </c>
      <c r="H215" s="472" t="s">
        <v>472</v>
      </c>
      <c r="I215" s="339">
        <v>1</v>
      </c>
      <c r="J215" s="340">
        <v>45000</v>
      </c>
      <c r="K215" s="341">
        <f t="shared" ref="K215:K216" si="53">J215*I215</f>
        <v>45000</v>
      </c>
      <c r="L215" s="336" t="s">
        <v>464</v>
      </c>
      <c r="M215" s="336"/>
      <c r="N215" s="336" t="s">
        <v>240</v>
      </c>
      <c r="O215" s="319"/>
      <c r="P215" s="235"/>
      <c r="Q215" s="325"/>
      <c r="R215" s="319"/>
      <c r="S215" s="325"/>
      <c r="T215" s="319"/>
      <c r="U215" s="319"/>
      <c r="V215" s="342"/>
      <c r="W215" s="342"/>
      <c r="X215" s="3"/>
      <c r="Y215" s="238"/>
      <c r="Z215" s="267"/>
      <c r="AA215" s="267"/>
      <c r="AB215" s="267"/>
    </row>
    <row r="216" spans="1:28" ht="61.5" customHeight="1">
      <c r="A216" s="241"/>
      <c r="B216" s="336">
        <v>6</v>
      </c>
      <c r="C216" s="337">
        <v>45454</v>
      </c>
      <c r="D216" s="336">
        <v>1741333988900</v>
      </c>
      <c r="E216" s="127" t="s">
        <v>284</v>
      </c>
      <c r="F216" s="343" t="s">
        <v>575</v>
      </c>
      <c r="G216" s="473" t="s">
        <v>553</v>
      </c>
      <c r="H216" s="344" t="s">
        <v>31</v>
      </c>
      <c r="I216" s="102">
        <v>4</v>
      </c>
      <c r="J216" s="340">
        <v>599000</v>
      </c>
      <c r="K216" s="341">
        <f t="shared" si="53"/>
        <v>2396000</v>
      </c>
      <c r="L216" s="336" t="s">
        <v>464</v>
      </c>
      <c r="M216" s="345">
        <f>63998+5000</f>
        <v>68998</v>
      </c>
      <c r="N216" s="336" t="s">
        <v>240</v>
      </c>
      <c r="O216" s="319"/>
      <c r="P216" s="235"/>
      <c r="Q216" s="325"/>
      <c r="R216" s="319"/>
      <c r="S216" s="325"/>
      <c r="T216" s="319"/>
      <c r="U216" s="319"/>
      <c r="V216" s="342"/>
      <c r="W216" s="342"/>
      <c r="X216" s="3"/>
      <c r="Y216" s="238"/>
      <c r="Z216" s="267"/>
      <c r="AA216" s="267"/>
      <c r="AB216" s="267"/>
    </row>
    <row r="217" spans="1:28" ht="21.75" customHeight="1">
      <c r="A217" s="240"/>
      <c r="B217" s="719" t="s">
        <v>443</v>
      </c>
      <c r="C217" s="548"/>
      <c r="D217" s="548"/>
      <c r="E217" s="548"/>
      <c r="F217" s="548"/>
      <c r="G217" s="548"/>
      <c r="H217" s="548"/>
      <c r="I217" s="548"/>
      <c r="J217" s="497"/>
      <c r="K217" s="474">
        <f>SUM(K215:K216)</f>
        <v>2441000</v>
      </c>
      <c r="L217" s="359">
        <f>SUM(L215)</f>
        <v>0</v>
      </c>
      <c r="M217" s="359">
        <f>SUM(M215:M216)</f>
        <v>68998</v>
      </c>
      <c r="N217" s="475"/>
      <c r="O217" s="319"/>
      <c r="P217" s="235"/>
      <c r="Q217" s="325"/>
      <c r="R217" s="319"/>
      <c r="S217" s="325"/>
      <c r="T217" s="319"/>
      <c r="U217" s="319"/>
      <c r="V217" s="296"/>
      <c r="W217" s="296"/>
      <c r="X217" s="3"/>
      <c r="Y217" s="325"/>
      <c r="Z217" s="267"/>
      <c r="AA217" s="267"/>
      <c r="AB217" s="267"/>
    </row>
    <row r="218" spans="1:28" ht="21.75" customHeight="1">
      <c r="A218" s="319"/>
      <c r="B218" s="319"/>
      <c r="C218" s="319"/>
      <c r="D218" s="319"/>
      <c r="E218" s="363"/>
      <c r="F218" s="364"/>
      <c r="G218" s="363"/>
      <c r="H218" s="319"/>
      <c r="I218" s="319"/>
      <c r="J218" s="319"/>
      <c r="K218" s="227"/>
      <c r="L218" s="319"/>
      <c r="M218" s="319"/>
      <c r="N218" s="319"/>
      <c r="O218" s="319"/>
      <c r="P218" s="235"/>
      <c r="Q218" s="325"/>
      <c r="R218" s="319"/>
      <c r="S218" s="325"/>
      <c r="T218" s="319"/>
      <c r="U218" s="319"/>
      <c r="V218" s="296"/>
      <c r="W218" s="224"/>
      <c r="X218" s="3"/>
      <c r="Y218" s="3"/>
      <c r="Z218" s="3"/>
      <c r="AA218" s="3"/>
      <c r="AB218" s="3"/>
    </row>
    <row r="219" spans="1:28" ht="19.5" customHeight="1">
      <c r="A219" s="319"/>
      <c r="B219" s="561" t="s">
        <v>654</v>
      </c>
      <c r="C219" s="553"/>
      <c r="D219" s="553"/>
      <c r="E219" s="366"/>
      <c r="F219" s="366"/>
      <c r="G219" s="366"/>
      <c r="H219" s="366"/>
      <c r="I219" s="319"/>
      <c r="J219" s="319"/>
      <c r="K219" s="227"/>
      <c r="L219" s="319"/>
      <c r="M219" s="319"/>
      <c r="N219" s="319"/>
      <c r="O219" s="319"/>
      <c r="P219" s="235"/>
      <c r="Q219" s="325"/>
      <c r="R219" s="319"/>
      <c r="S219" s="325"/>
      <c r="T219" s="319"/>
      <c r="U219" s="319"/>
      <c r="V219" s="296"/>
      <c r="W219" s="224"/>
      <c r="X219" s="3"/>
      <c r="Y219" s="3"/>
      <c r="Z219" s="3"/>
      <c r="AA219" s="3"/>
      <c r="AB219" s="3"/>
    </row>
    <row r="220" spans="1:28" ht="19.5" customHeight="1">
      <c r="A220" s="319"/>
      <c r="B220" s="367"/>
      <c r="C220" s="368"/>
      <c r="D220" s="369"/>
      <c r="E220" s="369"/>
      <c r="F220" s="369"/>
      <c r="G220" s="369"/>
      <c r="H220" s="369"/>
      <c r="I220" s="319"/>
      <c r="J220" s="319"/>
      <c r="K220" s="227"/>
      <c r="L220" s="319"/>
      <c r="M220" s="319"/>
      <c r="N220" s="319"/>
      <c r="O220" s="319"/>
      <c r="P220" s="235"/>
      <c r="Q220" s="325"/>
      <c r="R220" s="321"/>
      <c r="S220" s="325"/>
      <c r="T220" s="319"/>
      <c r="U220" s="319"/>
      <c r="V220" s="296"/>
      <c r="W220" s="224"/>
      <c r="X220" s="3"/>
      <c r="Y220" s="3"/>
      <c r="Z220" s="3"/>
      <c r="AA220" s="3"/>
      <c r="AB220" s="3"/>
    </row>
    <row r="221" spans="1:28" ht="28.5" customHeight="1">
      <c r="A221" s="319"/>
      <c r="B221" s="476" t="s">
        <v>455</v>
      </c>
      <c r="C221" s="477" t="s">
        <v>456</v>
      </c>
      <c r="D221" s="478" t="s">
        <v>457</v>
      </c>
      <c r="E221" s="478" t="s">
        <v>458</v>
      </c>
      <c r="F221" s="478" t="s">
        <v>459</v>
      </c>
      <c r="G221" s="478" t="s">
        <v>5</v>
      </c>
      <c r="H221" s="478" t="s">
        <v>655</v>
      </c>
      <c r="I221" s="479" t="s">
        <v>27</v>
      </c>
      <c r="J221" s="319"/>
      <c r="K221" s="227"/>
      <c r="L221" s="319"/>
      <c r="M221" s="319"/>
      <c r="N221" s="319"/>
      <c r="O221" s="319"/>
      <c r="P221" s="235"/>
      <c r="Q221" s="325"/>
      <c r="R221" s="321"/>
      <c r="S221" s="325"/>
      <c r="T221" s="319"/>
      <c r="U221" s="319"/>
      <c r="V221" s="296"/>
      <c r="W221" s="224"/>
      <c r="X221" s="325"/>
      <c r="Y221" s="3"/>
      <c r="Z221" s="3"/>
      <c r="AA221" s="3"/>
      <c r="AB221" s="3"/>
    </row>
    <row r="222" spans="1:28" ht="21.75" customHeight="1">
      <c r="A222" s="319"/>
      <c r="B222" s="507">
        <v>6</v>
      </c>
      <c r="C222" s="519">
        <v>45453</v>
      </c>
      <c r="D222" s="507">
        <v>1726773154921</v>
      </c>
      <c r="E222" s="507" t="s">
        <v>189</v>
      </c>
      <c r="F222" s="558" t="s">
        <v>191</v>
      </c>
      <c r="G222" s="604" t="s">
        <v>190</v>
      </c>
      <c r="H222" s="72" t="s">
        <v>656</v>
      </c>
      <c r="I222" s="72">
        <v>2</v>
      </c>
      <c r="J222" s="319"/>
      <c r="K222" s="227"/>
      <c r="L222" s="319"/>
      <c r="M222" s="319"/>
      <c r="N222" s="319"/>
      <c r="O222" s="319"/>
      <c r="P222" s="235"/>
      <c r="Q222" s="325"/>
      <c r="R222" s="321"/>
      <c r="S222" s="325"/>
      <c r="T222" s="319"/>
      <c r="U222" s="319"/>
      <c r="V222" s="296"/>
      <c r="W222" s="224"/>
      <c r="X222" s="325"/>
      <c r="Y222" s="3"/>
      <c r="Z222" s="3"/>
      <c r="AA222" s="3"/>
      <c r="AB222" s="3"/>
    </row>
    <row r="223" spans="1:28" ht="21.75" customHeight="1">
      <c r="A223" s="319"/>
      <c r="B223" s="493"/>
      <c r="C223" s="493"/>
      <c r="D223" s="493"/>
      <c r="E223" s="493"/>
      <c r="F223" s="493"/>
      <c r="G223" s="493"/>
      <c r="H223" s="72" t="s">
        <v>657</v>
      </c>
      <c r="I223" s="72">
        <v>2</v>
      </c>
      <c r="J223" s="319"/>
      <c r="K223" s="227"/>
      <c r="L223" s="319"/>
      <c r="M223" s="319"/>
      <c r="N223" s="319"/>
      <c r="O223" s="319"/>
      <c r="P223" s="235"/>
      <c r="Q223" s="325"/>
      <c r="R223" s="321"/>
      <c r="S223" s="325"/>
      <c r="T223" s="319"/>
      <c r="U223" s="319"/>
      <c r="V223" s="296"/>
      <c r="W223" s="224"/>
      <c r="X223" s="325"/>
      <c r="Y223" s="3"/>
      <c r="Z223" s="3"/>
      <c r="AA223" s="3"/>
      <c r="AB223" s="3"/>
    </row>
    <row r="224" spans="1:28" ht="21.75" customHeight="1">
      <c r="A224" s="319"/>
      <c r="B224" s="494"/>
      <c r="C224" s="494"/>
      <c r="D224" s="494"/>
      <c r="E224" s="494"/>
      <c r="F224" s="494"/>
      <c r="G224" s="494"/>
      <c r="H224" s="72" t="s">
        <v>570</v>
      </c>
      <c r="I224" s="72">
        <v>4</v>
      </c>
      <c r="J224" s="319"/>
      <c r="K224" s="227"/>
      <c r="L224" s="319"/>
      <c r="M224" s="319"/>
      <c r="N224" s="319"/>
      <c r="O224" s="319"/>
      <c r="P224" s="235"/>
      <c r="Q224" s="325"/>
      <c r="R224" s="321"/>
      <c r="S224" s="325"/>
      <c r="T224" s="319"/>
      <c r="U224" s="319"/>
      <c r="V224" s="296"/>
      <c r="W224" s="224"/>
      <c r="X224" s="325"/>
      <c r="Y224" s="325"/>
      <c r="Z224" s="267"/>
      <c r="AA224" s="267"/>
      <c r="AB224" s="267"/>
    </row>
    <row r="225" spans="1:28" ht="12.75">
      <c r="U225" s="294"/>
      <c r="V225" s="294"/>
      <c r="W225" s="294"/>
    </row>
    <row r="226" spans="1:28" ht="15.75" customHeight="1">
      <c r="A226" s="319"/>
      <c r="B226" s="316"/>
      <c r="C226" s="392"/>
      <c r="D226" s="393"/>
      <c r="E226" s="319"/>
      <c r="F226" s="394"/>
      <c r="G226" s="325"/>
      <c r="H226" s="319"/>
      <c r="I226" s="319"/>
      <c r="J226" s="319"/>
      <c r="K226" s="227"/>
      <c r="L226" s="319"/>
      <c r="M226" s="319"/>
      <c r="N226" s="319"/>
      <c r="O226" s="319"/>
      <c r="P226" s="235"/>
      <c r="Q226" s="325"/>
      <c r="R226" s="321"/>
      <c r="S226" s="325"/>
      <c r="T226" s="319"/>
      <c r="U226" s="319"/>
      <c r="V226" s="296"/>
      <c r="W226" s="224"/>
      <c r="X226" s="325"/>
      <c r="Y226" s="325"/>
      <c r="Z226" s="267"/>
      <c r="AA226" s="267"/>
      <c r="AB226" s="267"/>
    </row>
    <row r="227" spans="1:28" ht="15.75" customHeight="1">
      <c r="A227" s="216"/>
      <c r="B227" s="217"/>
      <c r="C227" s="216"/>
      <c r="D227" s="218"/>
      <c r="E227" s="216"/>
      <c r="F227" s="219"/>
      <c r="H227" s="216"/>
      <c r="I227" s="216"/>
      <c r="J227" s="216"/>
      <c r="K227" s="221"/>
      <c r="L227" s="216"/>
      <c r="M227" s="216"/>
      <c r="N227" s="216"/>
      <c r="O227" s="216"/>
      <c r="R227" s="223"/>
      <c r="T227" s="294"/>
      <c r="U227" s="216"/>
      <c r="V227" s="296"/>
      <c r="W227" s="224"/>
      <c r="Y227" s="325"/>
      <c r="Z227" s="267"/>
      <c r="AA227" s="267"/>
      <c r="AB227" s="267"/>
    </row>
    <row r="228" spans="1:28" ht="15.75" customHeight="1">
      <c r="A228" s="216"/>
      <c r="B228" s="217"/>
      <c r="C228" s="216"/>
      <c r="D228" s="218"/>
      <c r="E228" s="216"/>
      <c r="F228" s="219"/>
      <c r="H228" s="216"/>
      <c r="I228" s="216"/>
      <c r="J228" s="216"/>
      <c r="K228" s="221"/>
      <c r="L228" s="216"/>
      <c r="M228" s="216"/>
      <c r="N228" s="216"/>
      <c r="O228" s="216"/>
      <c r="R228" s="223"/>
      <c r="T228" s="294"/>
      <c r="U228" s="216"/>
      <c r="V228" s="296"/>
      <c r="W228" s="224"/>
      <c r="Y228" s="325"/>
      <c r="Z228" s="267"/>
      <c r="AA228" s="267"/>
      <c r="AB228" s="267"/>
    </row>
    <row r="229" spans="1:28" ht="15.75" customHeight="1">
      <c r="A229" s="216"/>
      <c r="B229" s="217"/>
      <c r="C229" s="216"/>
      <c r="D229" s="218"/>
      <c r="E229" s="223"/>
      <c r="F229" s="219"/>
      <c r="H229" s="216"/>
      <c r="I229" s="216"/>
      <c r="J229" s="216"/>
      <c r="K229" s="221"/>
      <c r="L229" s="216"/>
      <c r="M229" s="216"/>
      <c r="N229" s="216"/>
      <c r="O229" s="216"/>
      <c r="R229" s="223"/>
      <c r="T229" s="294"/>
      <c r="U229" s="216"/>
      <c r="V229" s="296"/>
      <c r="W229" s="224"/>
      <c r="Y229" s="220"/>
      <c r="Z229" s="254"/>
      <c r="AA229" s="254"/>
      <c r="AB229" s="254"/>
    </row>
    <row r="230" spans="1:28" ht="15.75" customHeight="1">
      <c r="A230" s="216"/>
      <c r="B230" s="217"/>
      <c r="C230" s="216"/>
      <c r="D230" s="218"/>
      <c r="E230" s="216"/>
      <c r="F230" s="219"/>
      <c r="H230" s="216"/>
      <c r="I230" s="216"/>
      <c r="J230" s="216"/>
      <c r="K230" s="221"/>
      <c r="L230" s="216"/>
      <c r="M230" s="216"/>
      <c r="N230" s="216"/>
      <c r="O230" s="216"/>
      <c r="R230" s="223"/>
      <c r="T230" s="294"/>
      <c r="U230" s="216"/>
      <c r="V230" s="296"/>
      <c r="W230" s="224"/>
    </row>
    <row r="231" spans="1:28" ht="15.75" customHeight="1">
      <c r="A231" s="216"/>
      <c r="B231" s="217"/>
      <c r="C231" s="216"/>
      <c r="D231" s="218"/>
      <c r="E231" s="216"/>
      <c r="F231" s="219"/>
      <c r="H231" s="216"/>
      <c r="I231" s="216"/>
      <c r="J231" s="216"/>
      <c r="K231" s="221"/>
      <c r="L231" s="216"/>
      <c r="M231" s="216"/>
      <c r="N231" s="216"/>
      <c r="O231" s="216"/>
      <c r="R231" s="223"/>
      <c r="T231" s="294"/>
      <c r="U231" s="216"/>
      <c r="V231" s="296"/>
      <c r="W231" s="224"/>
    </row>
    <row r="232" spans="1:28" ht="15.75" customHeight="1">
      <c r="A232" s="216"/>
      <c r="B232" s="217"/>
      <c r="C232" s="216"/>
      <c r="D232" s="218"/>
      <c r="E232" s="216"/>
      <c r="F232" s="219"/>
      <c r="H232" s="216"/>
      <c r="I232" s="216"/>
      <c r="J232" s="216"/>
      <c r="K232" s="221"/>
      <c r="L232" s="216"/>
      <c r="M232" s="216"/>
      <c r="N232" s="216"/>
      <c r="O232" s="216"/>
      <c r="R232" s="223"/>
      <c r="T232" s="294"/>
      <c r="U232" s="216"/>
      <c r="V232" s="296"/>
      <c r="W232" s="224"/>
    </row>
    <row r="233" spans="1:28" ht="15.75" customHeight="1">
      <c r="A233" s="216"/>
      <c r="B233" s="217"/>
      <c r="C233" s="216"/>
      <c r="D233" s="218"/>
      <c r="E233" s="216"/>
      <c r="F233" s="219"/>
      <c r="H233" s="216"/>
      <c r="I233" s="216"/>
      <c r="J233" s="216"/>
      <c r="K233" s="221"/>
      <c r="L233" s="216"/>
      <c r="M233" s="216"/>
      <c r="N233" s="216"/>
      <c r="O233" s="216"/>
      <c r="R233" s="223"/>
      <c r="T233" s="294"/>
      <c r="U233" s="216"/>
      <c r="V233" s="296"/>
      <c r="W233" s="224"/>
    </row>
    <row r="234" spans="1:28" ht="15.75" customHeight="1">
      <c r="A234" s="216"/>
      <c r="B234" s="217"/>
      <c r="C234" s="216"/>
      <c r="D234" s="218"/>
      <c r="E234" s="216"/>
      <c r="F234" s="219"/>
      <c r="H234" s="216"/>
      <c r="I234" s="216"/>
      <c r="J234" s="216"/>
      <c r="K234" s="221"/>
      <c r="L234" s="216"/>
      <c r="M234" s="216"/>
      <c r="N234" s="216"/>
      <c r="O234" s="216"/>
      <c r="R234" s="223"/>
      <c r="T234" s="294"/>
      <c r="U234" s="216"/>
      <c r="V234" s="296"/>
      <c r="W234" s="224"/>
    </row>
    <row r="235" spans="1:28" ht="15.75" customHeight="1">
      <c r="A235" s="216"/>
      <c r="B235" s="217"/>
      <c r="C235" s="216"/>
      <c r="D235" s="218"/>
      <c r="E235" s="216"/>
      <c r="F235" s="219"/>
      <c r="H235" s="216"/>
      <c r="I235" s="216"/>
      <c r="J235" s="216"/>
      <c r="K235" s="221"/>
      <c r="L235" s="216"/>
      <c r="M235" s="216"/>
      <c r="N235" s="216"/>
      <c r="O235" s="216"/>
      <c r="R235" s="223"/>
      <c r="T235" s="294"/>
      <c r="U235" s="216"/>
      <c r="V235" s="296"/>
      <c r="W235" s="224"/>
    </row>
    <row r="236" spans="1:28" ht="15.75" customHeight="1">
      <c r="A236" s="216"/>
      <c r="B236" s="217"/>
      <c r="C236" s="216"/>
      <c r="D236" s="218"/>
      <c r="E236" s="216"/>
      <c r="F236" s="219"/>
      <c r="H236" s="216"/>
      <c r="I236" s="216"/>
      <c r="J236" s="216"/>
      <c r="K236" s="221"/>
      <c r="L236" s="216"/>
      <c r="M236" s="216"/>
      <c r="N236" s="216"/>
      <c r="O236" s="216"/>
      <c r="R236" s="223"/>
      <c r="T236" s="294"/>
      <c r="U236" s="216"/>
      <c r="V236" s="296"/>
      <c r="W236" s="224"/>
    </row>
    <row r="237" spans="1:28" ht="15.75" customHeight="1">
      <c r="A237" s="216"/>
      <c r="B237" s="217"/>
      <c r="C237" s="216"/>
      <c r="D237" s="218"/>
      <c r="E237" s="216"/>
      <c r="F237" s="219"/>
      <c r="H237" s="216"/>
      <c r="I237" s="216"/>
      <c r="J237" s="216"/>
      <c r="K237" s="221"/>
      <c r="L237" s="216"/>
      <c r="M237" s="216"/>
      <c r="N237" s="216"/>
      <c r="O237" s="216"/>
      <c r="R237" s="223"/>
      <c r="T237" s="294"/>
      <c r="U237" s="216"/>
      <c r="V237" s="296"/>
      <c r="W237" s="224"/>
    </row>
    <row r="238" spans="1:28" ht="15.75" customHeight="1">
      <c r="A238" s="216"/>
      <c r="B238" s="217"/>
      <c r="C238" s="216"/>
      <c r="D238" s="218"/>
      <c r="E238" s="216"/>
      <c r="F238" s="219"/>
      <c r="H238" s="216"/>
      <c r="I238" s="216"/>
      <c r="J238" s="216"/>
      <c r="K238" s="221"/>
      <c r="L238" s="216"/>
      <c r="M238" s="216"/>
      <c r="N238" s="216"/>
      <c r="O238" s="216"/>
      <c r="R238" s="223"/>
      <c r="T238" s="294"/>
      <c r="U238" s="216"/>
      <c r="V238" s="296"/>
      <c r="W238" s="224"/>
    </row>
    <row r="239" spans="1:28" ht="15.75" customHeight="1">
      <c r="A239" s="216"/>
      <c r="B239" s="217"/>
      <c r="C239" s="216"/>
      <c r="D239" s="218"/>
      <c r="E239" s="216"/>
      <c r="F239" s="219"/>
      <c r="H239" s="216"/>
      <c r="I239" s="216"/>
      <c r="J239" s="216"/>
      <c r="K239" s="221"/>
      <c r="L239" s="216"/>
      <c r="M239" s="216"/>
      <c r="N239" s="216"/>
      <c r="O239" s="216"/>
      <c r="R239" s="223"/>
      <c r="T239" s="294"/>
      <c r="U239" s="216"/>
      <c r="V239" s="296"/>
      <c r="W239" s="224"/>
    </row>
    <row r="240" spans="1:28" ht="15.75" customHeight="1">
      <c r="A240" s="216"/>
      <c r="B240" s="217"/>
      <c r="C240" s="216"/>
      <c r="D240" s="218"/>
      <c r="E240" s="216"/>
      <c r="F240" s="219"/>
      <c r="H240" s="216"/>
      <c r="I240" s="216"/>
      <c r="J240" s="216"/>
      <c r="K240" s="221"/>
      <c r="L240" s="216"/>
      <c r="M240" s="216"/>
      <c r="N240" s="216"/>
      <c r="O240" s="216"/>
      <c r="R240" s="223"/>
      <c r="T240" s="294"/>
      <c r="U240" s="216"/>
      <c r="V240" s="296"/>
      <c r="W240" s="224"/>
    </row>
    <row r="241" spans="1:23" ht="15.75" customHeight="1">
      <c r="A241" s="216"/>
      <c r="B241" s="217"/>
      <c r="C241" s="216"/>
      <c r="D241" s="218"/>
      <c r="E241" s="216"/>
      <c r="F241" s="219"/>
      <c r="H241" s="216"/>
      <c r="I241" s="216"/>
      <c r="J241" s="216"/>
      <c r="K241" s="221"/>
      <c r="L241" s="216"/>
      <c r="M241" s="216"/>
      <c r="N241" s="216"/>
      <c r="O241" s="216"/>
      <c r="R241" s="223"/>
      <c r="T241" s="294"/>
      <c r="U241" s="216"/>
      <c r="V241" s="296"/>
      <c r="W241" s="224"/>
    </row>
    <row r="242" spans="1:23" ht="15.75" customHeight="1">
      <c r="A242" s="216"/>
      <c r="B242" s="217"/>
      <c r="C242" s="216"/>
      <c r="D242" s="218"/>
      <c r="E242" s="216"/>
      <c r="F242" s="219"/>
      <c r="H242" s="216"/>
      <c r="I242" s="216"/>
      <c r="J242" s="216"/>
      <c r="K242" s="221"/>
      <c r="L242" s="216"/>
      <c r="M242" s="216"/>
      <c r="N242" s="216"/>
      <c r="O242" s="216"/>
      <c r="R242" s="223"/>
      <c r="T242" s="294"/>
      <c r="U242" s="216"/>
      <c r="V242" s="296"/>
      <c r="W242" s="224"/>
    </row>
    <row r="243" spans="1:23" ht="15.75" customHeight="1">
      <c r="A243" s="216"/>
      <c r="B243" s="217"/>
      <c r="C243" s="216"/>
      <c r="D243" s="218"/>
      <c r="E243" s="216"/>
      <c r="F243" s="219"/>
      <c r="H243" s="216"/>
      <c r="I243" s="216"/>
      <c r="J243" s="216"/>
      <c r="K243" s="221"/>
      <c r="L243" s="216"/>
      <c r="M243" s="216"/>
      <c r="N243" s="216"/>
      <c r="O243" s="216"/>
      <c r="R243" s="223"/>
      <c r="T243" s="294"/>
      <c r="U243" s="216"/>
      <c r="V243" s="296"/>
      <c r="W243" s="224"/>
    </row>
    <row r="244" spans="1:23" ht="15.75" customHeight="1">
      <c r="A244" s="216"/>
      <c r="B244" s="217"/>
      <c r="C244" s="216"/>
      <c r="D244" s="218"/>
      <c r="E244" s="216"/>
      <c r="F244" s="219"/>
      <c r="H244" s="216"/>
      <c r="I244" s="216"/>
      <c r="J244" s="216"/>
      <c r="K244" s="221"/>
      <c r="L244" s="216"/>
      <c r="M244" s="216"/>
      <c r="N244" s="216"/>
      <c r="O244" s="216"/>
      <c r="R244" s="223"/>
      <c r="T244" s="294"/>
      <c r="U244" s="216"/>
      <c r="V244" s="296"/>
      <c r="W244" s="224"/>
    </row>
    <row r="245" spans="1:23" ht="15.75" customHeight="1">
      <c r="A245" s="216"/>
      <c r="B245" s="217"/>
      <c r="C245" s="216"/>
      <c r="D245" s="218"/>
      <c r="E245" s="216"/>
      <c r="F245" s="219"/>
      <c r="H245" s="216"/>
      <c r="I245" s="216"/>
      <c r="J245" s="216"/>
      <c r="K245" s="221"/>
      <c r="L245" s="216"/>
      <c r="M245" s="216"/>
      <c r="N245" s="216"/>
      <c r="O245" s="216"/>
      <c r="R245" s="223"/>
      <c r="T245" s="294"/>
      <c r="U245" s="216"/>
      <c r="V245" s="296"/>
      <c r="W245" s="224"/>
    </row>
    <row r="246" spans="1:23" ht="15.75" customHeight="1">
      <c r="A246" s="216"/>
      <c r="B246" s="217"/>
      <c r="C246" s="216"/>
      <c r="D246" s="218"/>
      <c r="E246" s="216"/>
      <c r="F246" s="219"/>
      <c r="H246" s="216"/>
      <c r="I246" s="216"/>
      <c r="J246" s="216"/>
      <c r="K246" s="221"/>
      <c r="L246" s="216"/>
      <c r="M246" s="216"/>
      <c r="N246" s="216"/>
      <c r="O246" s="216"/>
      <c r="R246" s="223"/>
      <c r="T246" s="294"/>
      <c r="U246" s="216"/>
      <c r="V246" s="296"/>
      <c r="W246" s="224"/>
    </row>
    <row r="247" spans="1:23" ht="15.75" customHeight="1">
      <c r="A247" s="216"/>
      <c r="B247" s="217"/>
      <c r="C247" s="216"/>
      <c r="D247" s="218"/>
      <c r="E247" s="216"/>
      <c r="F247" s="219"/>
      <c r="H247" s="216"/>
      <c r="I247" s="216"/>
      <c r="J247" s="216"/>
      <c r="K247" s="221"/>
      <c r="L247" s="216"/>
      <c r="M247" s="216"/>
      <c r="N247" s="216"/>
      <c r="O247" s="216"/>
      <c r="R247" s="223"/>
      <c r="T247" s="294"/>
      <c r="U247" s="216"/>
      <c r="V247" s="396"/>
      <c r="W247" s="396"/>
    </row>
    <row r="248" spans="1:23" ht="15.75" customHeight="1">
      <c r="A248" s="216"/>
      <c r="B248" s="217"/>
      <c r="C248" s="216"/>
      <c r="D248" s="218"/>
      <c r="E248" s="216"/>
      <c r="F248" s="219"/>
      <c r="H248" s="216"/>
      <c r="I248" s="216"/>
      <c r="J248" s="216"/>
      <c r="K248" s="221"/>
      <c r="L248" s="216"/>
      <c r="M248" s="216"/>
      <c r="N248" s="216"/>
      <c r="O248" s="216"/>
      <c r="R248" s="223"/>
      <c r="T248" s="294"/>
      <c r="U248" s="216"/>
      <c r="V248" s="396"/>
      <c r="W248" s="396"/>
    </row>
    <row r="249" spans="1:23" ht="15.75" customHeight="1">
      <c r="A249" s="216"/>
      <c r="B249" s="217"/>
      <c r="C249" s="216"/>
      <c r="D249" s="218"/>
      <c r="E249" s="216"/>
      <c r="F249" s="219"/>
      <c r="H249" s="216"/>
      <c r="I249" s="216"/>
      <c r="J249" s="216"/>
      <c r="K249" s="221"/>
      <c r="L249" s="216"/>
      <c r="M249" s="216"/>
      <c r="N249" s="216"/>
      <c r="O249" s="216"/>
      <c r="R249" s="223"/>
      <c r="T249" s="294"/>
      <c r="U249" s="216"/>
      <c r="V249" s="396"/>
      <c r="W249" s="396"/>
    </row>
    <row r="250" spans="1:23" ht="15.75" customHeight="1">
      <c r="A250" s="216"/>
      <c r="B250" s="217"/>
      <c r="C250" s="216"/>
      <c r="D250" s="218"/>
      <c r="E250" s="216"/>
      <c r="F250" s="219"/>
      <c r="H250" s="216"/>
      <c r="I250" s="216"/>
      <c r="J250" s="216"/>
      <c r="K250" s="221"/>
      <c r="L250" s="216"/>
      <c r="M250" s="216"/>
      <c r="N250" s="216"/>
      <c r="O250" s="216"/>
      <c r="R250" s="223"/>
      <c r="T250" s="294"/>
      <c r="U250" s="216"/>
      <c r="V250" s="396"/>
      <c r="W250" s="396"/>
    </row>
    <row r="251" spans="1:23" ht="15.75" customHeight="1">
      <c r="A251" s="216"/>
      <c r="B251" s="217"/>
      <c r="C251" s="216"/>
      <c r="D251" s="218"/>
      <c r="E251" s="216"/>
      <c r="F251" s="219"/>
      <c r="H251" s="216"/>
      <c r="I251" s="216"/>
      <c r="J251" s="216"/>
      <c r="K251" s="221"/>
      <c r="L251" s="216"/>
      <c r="M251" s="216"/>
      <c r="N251" s="216"/>
      <c r="O251" s="216"/>
      <c r="R251" s="223"/>
      <c r="T251" s="294"/>
      <c r="U251" s="216"/>
      <c r="V251" s="396"/>
      <c r="W251" s="396"/>
    </row>
    <row r="252" spans="1:23" ht="15.75" customHeight="1">
      <c r="A252" s="216"/>
      <c r="B252" s="217"/>
      <c r="C252" s="216"/>
      <c r="D252" s="218"/>
      <c r="E252" s="216"/>
      <c r="F252" s="219"/>
      <c r="H252" s="216"/>
      <c r="I252" s="216"/>
      <c r="J252" s="216"/>
      <c r="K252" s="221"/>
      <c r="L252" s="216"/>
      <c r="M252" s="216"/>
      <c r="N252" s="216"/>
      <c r="O252" s="216"/>
      <c r="R252" s="223"/>
      <c r="T252" s="294"/>
      <c r="U252" s="216"/>
      <c r="V252" s="396"/>
      <c r="W252" s="396"/>
    </row>
    <row r="253" spans="1:23" ht="15.75" customHeight="1">
      <c r="A253" s="216"/>
      <c r="B253" s="217"/>
      <c r="C253" s="216"/>
      <c r="D253" s="218"/>
      <c r="E253" s="216"/>
      <c r="F253" s="219"/>
      <c r="H253" s="216"/>
      <c r="I253" s="216"/>
      <c r="J253" s="216"/>
      <c r="K253" s="221"/>
      <c r="L253" s="216"/>
      <c r="M253" s="216"/>
      <c r="N253" s="216"/>
      <c r="O253" s="216"/>
      <c r="R253" s="223"/>
      <c r="T253" s="294"/>
      <c r="U253" s="216"/>
      <c r="V253" s="396"/>
      <c r="W253" s="396"/>
    </row>
    <row r="254" spans="1:23" ht="15.75" customHeight="1">
      <c r="A254" s="216"/>
      <c r="B254" s="217"/>
      <c r="C254" s="216"/>
      <c r="D254" s="218"/>
      <c r="E254" s="216"/>
      <c r="F254" s="219"/>
      <c r="H254" s="216"/>
      <c r="I254" s="216"/>
      <c r="J254" s="216"/>
      <c r="K254" s="221"/>
      <c r="L254" s="216"/>
      <c r="M254" s="216"/>
      <c r="N254" s="216"/>
      <c r="O254" s="216"/>
      <c r="R254" s="223"/>
      <c r="T254" s="294"/>
      <c r="U254" s="216"/>
      <c r="V254" s="396"/>
      <c r="W254" s="396"/>
    </row>
    <row r="255" spans="1:23" ht="15.75" customHeight="1">
      <c r="A255" s="216"/>
      <c r="B255" s="217"/>
      <c r="C255" s="216"/>
      <c r="D255" s="218"/>
      <c r="E255" s="216"/>
      <c r="F255" s="219"/>
      <c r="H255" s="216"/>
      <c r="I255" s="216"/>
      <c r="J255" s="216"/>
      <c r="K255" s="221"/>
      <c r="L255" s="216"/>
      <c r="M255" s="216"/>
      <c r="N255" s="216"/>
      <c r="O255" s="216"/>
      <c r="R255" s="223"/>
      <c r="T255" s="294"/>
      <c r="U255" s="216"/>
      <c r="V255" s="396"/>
      <c r="W255" s="396"/>
    </row>
    <row r="256" spans="1:23" ht="15.75" customHeight="1">
      <c r="A256" s="216"/>
      <c r="B256" s="217"/>
      <c r="C256" s="216"/>
      <c r="D256" s="218"/>
      <c r="E256" s="216"/>
      <c r="F256" s="219"/>
      <c r="H256" s="216"/>
      <c r="I256" s="216"/>
      <c r="J256" s="216"/>
      <c r="K256" s="221"/>
      <c r="L256" s="216"/>
      <c r="M256" s="216"/>
      <c r="N256" s="216"/>
      <c r="O256" s="216"/>
      <c r="R256" s="223"/>
      <c r="T256" s="294"/>
      <c r="U256" s="216"/>
      <c r="V256" s="396"/>
      <c r="W256" s="396"/>
    </row>
    <row r="257" spans="1:23" ht="15.75" customHeight="1">
      <c r="A257" s="216"/>
      <c r="B257" s="217"/>
      <c r="C257" s="216"/>
      <c r="D257" s="218"/>
      <c r="E257" s="216"/>
      <c r="F257" s="219"/>
      <c r="H257" s="216"/>
      <c r="I257" s="216"/>
      <c r="J257" s="216"/>
      <c r="K257" s="221"/>
      <c r="L257" s="216"/>
      <c r="M257" s="216"/>
      <c r="N257" s="216"/>
      <c r="O257" s="216"/>
      <c r="R257" s="223"/>
      <c r="T257" s="294"/>
      <c r="U257" s="216"/>
      <c r="V257" s="396"/>
      <c r="W257" s="396"/>
    </row>
    <row r="258" spans="1:23" ht="15.75" customHeight="1">
      <c r="A258" s="216"/>
      <c r="B258" s="217"/>
      <c r="C258" s="216"/>
      <c r="D258" s="218"/>
      <c r="E258" s="216"/>
      <c r="F258" s="219"/>
      <c r="H258" s="216"/>
      <c r="I258" s="216"/>
      <c r="J258" s="216"/>
      <c r="K258" s="221"/>
      <c r="L258" s="216"/>
      <c r="M258" s="216"/>
      <c r="N258" s="216"/>
      <c r="O258" s="216"/>
      <c r="R258" s="223"/>
      <c r="T258" s="294"/>
      <c r="U258" s="216"/>
      <c r="V258" s="396"/>
      <c r="W258" s="396"/>
    </row>
    <row r="259" spans="1:23" ht="15.75" customHeight="1">
      <c r="A259" s="216"/>
      <c r="B259" s="217"/>
      <c r="C259" s="216"/>
      <c r="D259" s="218"/>
      <c r="E259" s="216"/>
      <c r="F259" s="219"/>
      <c r="H259" s="216"/>
      <c r="I259" s="216"/>
      <c r="J259" s="216"/>
      <c r="K259" s="221"/>
      <c r="L259" s="216"/>
      <c r="M259" s="216"/>
      <c r="N259" s="216"/>
      <c r="O259" s="216"/>
      <c r="R259" s="223"/>
      <c r="T259" s="294"/>
      <c r="U259" s="216"/>
      <c r="V259" s="396"/>
      <c r="W259" s="396"/>
    </row>
    <row r="260" spans="1:23" ht="15.75" customHeight="1">
      <c r="A260" s="216"/>
      <c r="B260" s="217"/>
      <c r="C260" s="216"/>
      <c r="D260" s="218"/>
      <c r="E260" s="216"/>
      <c r="F260" s="219"/>
      <c r="H260" s="216"/>
      <c r="I260" s="216"/>
      <c r="J260" s="216"/>
      <c r="K260" s="221"/>
      <c r="L260" s="216"/>
      <c r="M260" s="216"/>
      <c r="N260" s="216"/>
      <c r="O260" s="216"/>
      <c r="R260" s="223"/>
      <c r="T260" s="294"/>
      <c r="U260" s="216"/>
      <c r="V260" s="396"/>
      <c r="W260" s="396"/>
    </row>
    <row r="261" spans="1:23" ht="15.75" customHeight="1">
      <c r="A261" s="216"/>
      <c r="B261" s="217"/>
      <c r="C261" s="216"/>
      <c r="D261" s="218"/>
      <c r="E261" s="216"/>
      <c r="F261" s="219"/>
      <c r="H261" s="216"/>
      <c r="I261" s="216"/>
      <c r="J261" s="216"/>
      <c r="K261" s="221"/>
      <c r="L261" s="216"/>
      <c r="M261" s="216"/>
      <c r="N261" s="216"/>
      <c r="O261" s="216"/>
      <c r="R261" s="223"/>
      <c r="T261" s="294"/>
      <c r="U261" s="216"/>
      <c r="V261" s="396"/>
      <c r="W261" s="396"/>
    </row>
    <row r="262" spans="1:23" ht="15.75" customHeight="1">
      <c r="A262" s="216"/>
      <c r="B262" s="217"/>
      <c r="C262" s="216"/>
      <c r="D262" s="218"/>
      <c r="E262" s="216"/>
      <c r="F262" s="219"/>
      <c r="H262" s="216"/>
      <c r="I262" s="216"/>
      <c r="J262" s="216"/>
      <c r="K262" s="221"/>
      <c r="L262" s="216"/>
      <c r="M262" s="216"/>
      <c r="N262" s="216"/>
      <c r="O262" s="216"/>
      <c r="R262" s="223"/>
      <c r="T262" s="294"/>
      <c r="U262" s="216"/>
      <c r="V262" s="396"/>
      <c r="W262" s="396"/>
    </row>
    <row r="263" spans="1:23" ht="15.75" customHeight="1">
      <c r="A263" s="216"/>
      <c r="B263" s="217"/>
      <c r="C263" s="216"/>
      <c r="D263" s="218"/>
      <c r="E263" s="216"/>
      <c r="F263" s="219"/>
      <c r="H263" s="216"/>
      <c r="I263" s="216"/>
      <c r="J263" s="216"/>
      <c r="K263" s="221"/>
      <c r="L263" s="216"/>
      <c r="M263" s="216"/>
      <c r="N263" s="216"/>
      <c r="O263" s="216"/>
      <c r="R263" s="223"/>
      <c r="T263" s="294"/>
      <c r="U263" s="216"/>
      <c r="V263" s="396"/>
      <c r="W263" s="396"/>
    </row>
    <row r="264" spans="1:23" ht="15.75" customHeight="1">
      <c r="A264" s="216"/>
      <c r="B264" s="217"/>
      <c r="C264" s="216"/>
      <c r="D264" s="218"/>
      <c r="E264" s="216"/>
      <c r="F264" s="219"/>
      <c r="H264" s="216"/>
      <c r="I264" s="216"/>
      <c r="J264" s="216"/>
      <c r="K264" s="221"/>
      <c r="L264" s="216"/>
      <c r="M264" s="216"/>
      <c r="N264" s="216"/>
      <c r="O264" s="216"/>
      <c r="R264" s="223"/>
      <c r="T264" s="294"/>
      <c r="U264" s="216"/>
      <c r="V264" s="396"/>
      <c r="W264" s="396"/>
    </row>
    <row r="265" spans="1:23" ht="15.75" customHeight="1">
      <c r="A265" s="216"/>
      <c r="B265" s="217"/>
      <c r="C265" s="216"/>
      <c r="D265" s="218"/>
      <c r="E265" s="216"/>
      <c r="F265" s="219"/>
      <c r="H265" s="216"/>
      <c r="I265" s="216"/>
      <c r="J265" s="216"/>
      <c r="K265" s="221"/>
      <c r="L265" s="216"/>
      <c r="M265" s="216"/>
      <c r="N265" s="216"/>
      <c r="O265" s="216"/>
      <c r="R265" s="223"/>
      <c r="T265" s="294"/>
      <c r="U265" s="216"/>
      <c r="V265" s="396"/>
      <c r="W265" s="396"/>
    </row>
    <row r="266" spans="1:23" ht="15.75" customHeight="1">
      <c r="A266" s="216"/>
      <c r="B266" s="217"/>
      <c r="C266" s="216"/>
      <c r="D266" s="218"/>
      <c r="E266" s="223"/>
      <c r="F266" s="219"/>
      <c r="H266" s="216"/>
      <c r="I266" s="216"/>
      <c r="J266" s="216"/>
      <c r="K266" s="221"/>
      <c r="L266" s="216"/>
      <c r="M266" s="216"/>
      <c r="N266" s="216"/>
      <c r="O266" s="216"/>
      <c r="R266" s="223"/>
      <c r="T266" s="294"/>
      <c r="U266" s="216"/>
      <c r="V266" s="396"/>
      <c r="W266" s="396"/>
    </row>
    <row r="267" spans="1:23" ht="15.75" customHeight="1">
      <c r="A267" s="216"/>
      <c r="B267" s="217"/>
      <c r="C267" s="216"/>
      <c r="D267" s="218"/>
      <c r="E267" s="223"/>
      <c r="F267" s="219"/>
      <c r="H267" s="216"/>
      <c r="I267" s="216"/>
      <c r="J267" s="216"/>
      <c r="K267" s="221"/>
      <c r="L267" s="216"/>
      <c r="M267" s="216"/>
      <c r="N267" s="216"/>
      <c r="O267" s="216"/>
      <c r="R267" s="223"/>
      <c r="T267" s="294"/>
      <c r="U267" s="216"/>
      <c r="V267" s="216"/>
      <c r="W267" s="294"/>
    </row>
    <row r="268" spans="1:23" ht="15.75" customHeight="1">
      <c r="A268" s="216"/>
      <c r="B268" s="217"/>
      <c r="C268" s="216"/>
      <c r="D268" s="218"/>
      <c r="E268" s="223"/>
      <c r="F268" s="219"/>
      <c r="H268" s="216"/>
      <c r="I268" s="216"/>
      <c r="J268" s="216"/>
      <c r="K268" s="221"/>
      <c r="L268" s="216"/>
      <c r="M268" s="216"/>
      <c r="N268" s="216"/>
      <c r="O268" s="216"/>
      <c r="R268" s="223"/>
      <c r="T268" s="294"/>
      <c r="U268" s="216"/>
      <c r="V268" s="216"/>
      <c r="W268" s="294"/>
    </row>
    <row r="269" spans="1:23" ht="15.75" customHeight="1">
      <c r="A269" s="216"/>
      <c r="B269" s="217"/>
      <c r="C269" s="216"/>
      <c r="D269" s="218"/>
      <c r="E269" s="223"/>
      <c r="F269" s="219"/>
      <c r="H269" s="216"/>
      <c r="I269" s="216"/>
      <c r="J269" s="216"/>
      <c r="K269" s="221"/>
      <c r="L269" s="216"/>
      <c r="M269" s="216"/>
      <c r="N269" s="216"/>
      <c r="O269" s="216"/>
      <c r="R269" s="223"/>
      <c r="T269" s="294"/>
      <c r="U269" s="216"/>
      <c r="V269" s="216"/>
      <c r="W269" s="294"/>
    </row>
    <row r="270" spans="1:23" ht="15.75" customHeight="1">
      <c r="A270" s="216"/>
      <c r="B270" s="217"/>
      <c r="C270" s="216"/>
      <c r="D270" s="218"/>
      <c r="E270" s="223"/>
      <c r="F270" s="219"/>
      <c r="H270" s="216"/>
      <c r="I270" s="216"/>
      <c r="J270" s="216"/>
      <c r="K270" s="221"/>
      <c r="L270" s="216"/>
      <c r="M270" s="216"/>
      <c r="N270" s="216"/>
      <c r="O270" s="216"/>
      <c r="R270" s="223"/>
      <c r="T270" s="294"/>
      <c r="U270" s="216"/>
      <c r="V270" s="216"/>
      <c r="W270" s="294"/>
    </row>
    <row r="271" spans="1:23" ht="15.75" customHeight="1">
      <c r="A271" s="216"/>
      <c r="B271" s="217"/>
      <c r="C271" s="216"/>
      <c r="D271" s="218"/>
      <c r="E271" s="223"/>
      <c r="F271" s="219"/>
      <c r="H271" s="216"/>
      <c r="I271" s="216"/>
      <c r="J271" s="216"/>
      <c r="K271" s="221"/>
      <c r="L271" s="216"/>
      <c r="M271" s="216"/>
      <c r="N271" s="216"/>
      <c r="O271" s="216"/>
      <c r="R271" s="223"/>
      <c r="T271" s="294"/>
      <c r="U271" s="216"/>
      <c r="V271" s="216"/>
      <c r="W271" s="294"/>
    </row>
    <row r="272" spans="1:23" ht="15.75" customHeight="1">
      <c r="A272" s="216"/>
      <c r="B272" s="217"/>
      <c r="C272" s="216"/>
      <c r="D272" s="218"/>
      <c r="E272" s="223"/>
      <c r="F272" s="219"/>
      <c r="H272" s="216"/>
      <c r="I272" s="216"/>
      <c r="J272" s="216"/>
      <c r="K272" s="221"/>
      <c r="L272" s="216"/>
      <c r="M272" s="216"/>
      <c r="N272" s="216"/>
      <c r="O272" s="216"/>
      <c r="R272" s="223"/>
      <c r="T272" s="294"/>
      <c r="U272" s="216"/>
      <c r="V272" s="216"/>
      <c r="W272" s="294"/>
    </row>
    <row r="273" spans="1:23" ht="15.75" customHeight="1">
      <c r="A273" s="216"/>
      <c r="B273" s="217"/>
      <c r="C273" s="216"/>
      <c r="D273" s="218"/>
      <c r="E273" s="223"/>
      <c r="F273" s="219"/>
      <c r="H273" s="216"/>
      <c r="I273" s="216"/>
      <c r="J273" s="216"/>
      <c r="K273" s="221"/>
      <c r="L273" s="216"/>
      <c r="M273" s="216"/>
      <c r="N273" s="216"/>
      <c r="O273" s="216"/>
      <c r="R273" s="223"/>
      <c r="T273" s="294"/>
      <c r="U273" s="216"/>
      <c r="V273" s="216"/>
      <c r="W273" s="294"/>
    </row>
    <row r="274" spans="1:23" ht="15.75" customHeight="1">
      <c r="A274" s="216"/>
      <c r="B274" s="217"/>
      <c r="C274" s="216"/>
      <c r="D274" s="218"/>
      <c r="E274" s="223"/>
      <c r="F274" s="219"/>
      <c r="H274" s="216"/>
      <c r="I274" s="216"/>
      <c r="J274" s="216"/>
      <c r="K274" s="221"/>
      <c r="L274" s="216"/>
      <c r="M274" s="216"/>
      <c r="N274" s="216"/>
      <c r="O274" s="216"/>
      <c r="R274" s="223"/>
      <c r="T274" s="294"/>
      <c r="U274" s="216"/>
      <c r="V274" s="216"/>
      <c r="W274" s="294"/>
    </row>
    <row r="275" spans="1:23" ht="15.75" customHeight="1">
      <c r="A275" s="216"/>
      <c r="B275" s="217"/>
      <c r="C275" s="216"/>
      <c r="D275" s="218"/>
      <c r="E275" s="223"/>
      <c r="F275" s="219"/>
      <c r="H275" s="216"/>
      <c r="I275" s="216"/>
      <c r="J275" s="216"/>
      <c r="K275" s="221"/>
      <c r="L275" s="216"/>
      <c r="M275" s="216"/>
      <c r="N275" s="216"/>
      <c r="O275" s="216"/>
      <c r="R275" s="223"/>
      <c r="T275" s="294"/>
      <c r="U275" s="216"/>
      <c r="V275" s="216"/>
      <c r="W275" s="294"/>
    </row>
    <row r="276" spans="1:23" ht="15.75" customHeight="1">
      <c r="A276" s="216"/>
      <c r="B276" s="217"/>
      <c r="C276" s="216"/>
      <c r="D276" s="218"/>
      <c r="E276" s="223"/>
      <c r="F276" s="219"/>
      <c r="H276" s="216"/>
      <c r="I276" s="216"/>
      <c r="J276" s="216"/>
      <c r="K276" s="221"/>
      <c r="L276" s="216"/>
      <c r="M276" s="216"/>
      <c r="N276" s="216"/>
      <c r="O276" s="216"/>
      <c r="R276" s="223"/>
      <c r="T276" s="294"/>
      <c r="U276" s="216"/>
      <c r="V276" s="216"/>
      <c r="W276" s="294"/>
    </row>
    <row r="277" spans="1:23" ht="15.75" customHeight="1">
      <c r="A277" s="216"/>
      <c r="B277" s="217"/>
      <c r="C277" s="216"/>
      <c r="D277" s="218"/>
      <c r="E277" s="223"/>
      <c r="F277" s="219"/>
      <c r="H277" s="216"/>
      <c r="I277" s="216"/>
      <c r="J277" s="216"/>
      <c r="K277" s="221"/>
      <c r="L277" s="216"/>
      <c r="M277" s="216"/>
      <c r="N277" s="216"/>
      <c r="O277" s="216"/>
      <c r="R277" s="223"/>
      <c r="T277" s="294"/>
      <c r="U277" s="216"/>
      <c r="V277" s="216"/>
      <c r="W277" s="294"/>
    </row>
    <row r="278" spans="1:23" ht="15.75" customHeight="1">
      <c r="A278" s="216"/>
      <c r="B278" s="217"/>
      <c r="C278" s="216"/>
      <c r="D278" s="218"/>
      <c r="E278" s="216"/>
      <c r="F278" s="219"/>
      <c r="H278" s="216"/>
      <c r="I278" s="216"/>
      <c r="J278" s="216"/>
      <c r="K278" s="221"/>
      <c r="L278" s="216"/>
      <c r="M278" s="216"/>
      <c r="N278" s="216"/>
      <c r="O278" s="216"/>
      <c r="R278" s="223"/>
      <c r="T278" s="294"/>
      <c r="U278" s="216"/>
      <c r="V278" s="216"/>
      <c r="W278" s="294"/>
    </row>
    <row r="279" spans="1:23" ht="15.75" customHeight="1">
      <c r="A279" s="216"/>
      <c r="B279" s="217"/>
      <c r="C279" s="216"/>
      <c r="D279" s="218"/>
      <c r="E279" s="216"/>
      <c r="F279" s="219"/>
      <c r="H279" s="216"/>
      <c r="I279" s="216"/>
      <c r="J279" s="216"/>
      <c r="K279" s="221"/>
      <c r="L279" s="216"/>
      <c r="M279" s="216"/>
      <c r="N279" s="216"/>
      <c r="O279" s="216"/>
      <c r="R279" s="223"/>
      <c r="T279" s="294"/>
      <c r="U279" s="216"/>
      <c r="V279" s="216"/>
      <c r="W279" s="294"/>
    </row>
    <row r="280" spans="1:23" ht="15.75" customHeight="1">
      <c r="A280" s="216"/>
      <c r="B280" s="217"/>
      <c r="C280" s="216"/>
      <c r="D280" s="218"/>
      <c r="E280" s="216"/>
      <c r="F280" s="219"/>
      <c r="H280" s="216"/>
      <c r="I280" s="216"/>
      <c r="J280" s="216"/>
      <c r="K280" s="221"/>
      <c r="L280" s="216"/>
      <c r="M280" s="216"/>
      <c r="N280" s="216"/>
      <c r="O280" s="216"/>
      <c r="R280" s="223"/>
      <c r="T280" s="294"/>
      <c r="U280" s="216"/>
      <c r="V280" s="216"/>
      <c r="W280" s="294"/>
    </row>
    <row r="281" spans="1:23" ht="15.75" customHeight="1">
      <c r="A281" s="216"/>
      <c r="B281" s="217"/>
      <c r="C281" s="216"/>
      <c r="D281" s="218"/>
      <c r="E281" s="216"/>
      <c r="F281" s="219"/>
      <c r="H281" s="216"/>
      <c r="I281" s="216"/>
      <c r="J281" s="216"/>
      <c r="K281" s="221"/>
      <c r="L281" s="216"/>
      <c r="M281" s="216"/>
      <c r="N281" s="216"/>
      <c r="O281" s="216"/>
      <c r="R281" s="223"/>
      <c r="T281" s="294"/>
      <c r="U281" s="216"/>
      <c r="V281" s="216"/>
      <c r="W281" s="294"/>
    </row>
    <row r="282" spans="1:23" ht="15.75" customHeight="1">
      <c r="A282" s="216"/>
      <c r="B282" s="217"/>
      <c r="C282" s="216"/>
      <c r="D282" s="218"/>
      <c r="E282" s="216"/>
      <c r="F282" s="219"/>
      <c r="H282" s="216"/>
      <c r="I282" s="216"/>
      <c r="J282" s="216"/>
      <c r="K282" s="221"/>
      <c r="L282" s="216"/>
      <c r="M282" s="216"/>
      <c r="N282" s="216"/>
      <c r="O282" s="216"/>
      <c r="R282" s="223"/>
      <c r="T282" s="294"/>
      <c r="U282" s="216"/>
      <c r="V282" s="216"/>
      <c r="W282" s="294"/>
    </row>
    <row r="283" spans="1:23" ht="15.75" customHeight="1">
      <c r="A283" s="216"/>
      <c r="B283" s="217"/>
      <c r="C283" s="216"/>
      <c r="D283" s="218"/>
      <c r="E283" s="216"/>
      <c r="F283" s="219"/>
      <c r="H283" s="216"/>
      <c r="I283" s="216"/>
      <c r="J283" s="216"/>
      <c r="K283" s="221"/>
      <c r="L283" s="216"/>
      <c r="M283" s="216"/>
      <c r="N283" s="216"/>
      <c r="O283" s="216"/>
      <c r="R283" s="223"/>
      <c r="T283" s="294"/>
      <c r="U283" s="216"/>
      <c r="V283" s="216"/>
      <c r="W283" s="294"/>
    </row>
    <row r="284" spans="1:23" ht="15.75" customHeight="1">
      <c r="A284" s="216"/>
      <c r="B284" s="217"/>
      <c r="C284" s="216"/>
      <c r="D284" s="218"/>
      <c r="E284" s="216"/>
      <c r="F284" s="219"/>
      <c r="H284" s="216"/>
      <c r="I284" s="216"/>
      <c r="J284" s="216"/>
      <c r="K284" s="221"/>
      <c r="L284" s="216"/>
      <c r="M284" s="216"/>
      <c r="N284" s="216"/>
      <c r="O284" s="216"/>
      <c r="R284" s="223"/>
      <c r="T284" s="294"/>
      <c r="U284" s="216"/>
      <c r="V284" s="216"/>
      <c r="W284" s="294"/>
    </row>
    <row r="285" spans="1:23" ht="15.75" customHeight="1">
      <c r="A285" s="216"/>
      <c r="B285" s="217"/>
      <c r="C285" s="216"/>
      <c r="D285" s="218"/>
      <c r="E285" s="216"/>
      <c r="F285" s="219"/>
      <c r="H285" s="216"/>
      <c r="I285" s="216"/>
      <c r="J285" s="216"/>
      <c r="K285" s="221"/>
      <c r="L285" s="216"/>
      <c r="M285" s="216"/>
      <c r="N285" s="216"/>
      <c r="O285" s="216"/>
      <c r="R285" s="223"/>
      <c r="T285" s="294"/>
      <c r="U285" s="216"/>
      <c r="V285" s="216"/>
      <c r="W285" s="294"/>
    </row>
    <row r="286" spans="1:23" ht="15.75" customHeight="1">
      <c r="A286" s="216"/>
      <c r="B286" s="217"/>
      <c r="C286" s="216"/>
      <c r="D286" s="218"/>
      <c r="E286" s="216"/>
      <c r="F286" s="219"/>
      <c r="H286" s="216"/>
      <c r="I286" s="216"/>
      <c r="J286" s="216"/>
      <c r="K286" s="221"/>
      <c r="L286" s="216"/>
      <c r="M286" s="216"/>
      <c r="N286" s="216"/>
      <c r="O286" s="216"/>
      <c r="R286" s="223"/>
      <c r="T286" s="294"/>
      <c r="U286" s="216"/>
      <c r="V286" s="216"/>
      <c r="W286" s="294"/>
    </row>
    <row r="287" spans="1:23" ht="15.75" customHeight="1">
      <c r="A287" s="216"/>
      <c r="B287" s="217"/>
      <c r="C287" s="216"/>
      <c r="D287" s="218"/>
      <c r="E287" s="216"/>
      <c r="F287" s="219"/>
      <c r="H287" s="216"/>
      <c r="I287" s="216"/>
      <c r="J287" s="216"/>
      <c r="K287" s="221"/>
      <c r="L287" s="216"/>
      <c r="M287" s="216"/>
      <c r="N287" s="216"/>
      <c r="O287" s="216"/>
      <c r="R287" s="223"/>
      <c r="T287" s="294"/>
      <c r="U287" s="216"/>
      <c r="V287" s="216"/>
      <c r="W287" s="294"/>
    </row>
    <row r="288" spans="1:23" ht="15.75" customHeight="1">
      <c r="A288" s="216"/>
      <c r="B288" s="217"/>
      <c r="C288" s="216"/>
      <c r="D288" s="218"/>
      <c r="E288" s="216"/>
      <c r="F288" s="219"/>
      <c r="H288" s="216"/>
      <c r="I288" s="216"/>
      <c r="J288" s="216"/>
      <c r="K288" s="221"/>
      <c r="L288" s="216"/>
      <c r="M288" s="216"/>
      <c r="N288" s="216"/>
      <c r="O288" s="216"/>
      <c r="R288" s="223"/>
      <c r="T288" s="294"/>
      <c r="U288" s="216"/>
      <c r="V288" s="216"/>
      <c r="W288" s="294"/>
    </row>
    <row r="289" spans="1:23" ht="15.75" customHeight="1">
      <c r="A289" s="216"/>
      <c r="B289" s="217"/>
      <c r="C289" s="216"/>
      <c r="D289" s="218"/>
      <c r="E289" s="216"/>
      <c r="F289" s="219"/>
      <c r="H289" s="216"/>
      <c r="I289" s="216"/>
      <c r="J289" s="216"/>
      <c r="K289" s="221"/>
      <c r="L289" s="216"/>
      <c r="M289" s="216"/>
      <c r="N289" s="216"/>
      <c r="O289" s="216"/>
      <c r="R289" s="223"/>
      <c r="T289" s="294"/>
      <c r="U289" s="216"/>
      <c r="V289" s="216"/>
      <c r="W289" s="294"/>
    </row>
    <row r="290" spans="1:23" ht="15.75" customHeight="1">
      <c r="A290" s="216"/>
      <c r="B290" s="217"/>
      <c r="C290" s="216"/>
      <c r="D290" s="218"/>
      <c r="E290" s="216"/>
      <c r="F290" s="219"/>
      <c r="H290" s="216"/>
      <c r="I290" s="216"/>
      <c r="J290" s="216"/>
      <c r="K290" s="221"/>
      <c r="L290" s="216"/>
      <c r="M290" s="216"/>
      <c r="N290" s="216"/>
      <c r="O290" s="216"/>
      <c r="R290" s="223"/>
      <c r="T290" s="294"/>
      <c r="U290" s="216"/>
      <c r="V290" s="216"/>
      <c r="W290" s="294"/>
    </row>
    <row r="291" spans="1:23" ht="15.75" customHeight="1">
      <c r="A291" s="216"/>
      <c r="B291" s="217"/>
      <c r="C291" s="216"/>
      <c r="D291" s="218"/>
      <c r="E291" s="216"/>
      <c r="F291" s="219"/>
      <c r="H291" s="216"/>
      <c r="I291" s="216"/>
      <c r="J291" s="216"/>
      <c r="K291" s="221"/>
      <c r="L291" s="216"/>
      <c r="M291" s="216"/>
      <c r="N291" s="216"/>
      <c r="O291" s="216"/>
      <c r="R291" s="223"/>
      <c r="T291" s="294"/>
      <c r="U291" s="216"/>
      <c r="V291" s="216"/>
      <c r="W291" s="294"/>
    </row>
    <row r="292" spans="1:23" ht="15.75" customHeight="1">
      <c r="A292" s="216"/>
      <c r="B292" s="217"/>
      <c r="C292" s="216"/>
      <c r="D292" s="218"/>
      <c r="E292" s="216"/>
      <c r="F292" s="219"/>
      <c r="H292" s="216"/>
      <c r="I292" s="216"/>
      <c r="J292" s="216"/>
      <c r="K292" s="221"/>
      <c r="L292" s="216"/>
      <c r="M292" s="216"/>
      <c r="N292" s="216"/>
      <c r="O292" s="216"/>
      <c r="R292" s="223"/>
      <c r="T292" s="294"/>
      <c r="U292" s="216"/>
      <c r="V292" s="216"/>
      <c r="W292" s="294"/>
    </row>
    <row r="293" spans="1:23" ht="15.75" customHeight="1">
      <c r="A293" s="216"/>
      <c r="B293" s="217"/>
      <c r="C293" s="216"/>
      <c r="D293" s="218"/>
      <c r="E293" s="216"/>
      <c r="F293" s="219"/>
      <c r="H293" s="216"/>
      <c r="I293" s="216"/>
      <c r="J293" s="216"/>
      <c r="K293" s="221"/>
      <c r="L293" s="216"/>
      <c r="M293" s="216"/>
      <c r="N293" s="216"/>
      <c r="O293" s="216"/>
      <c r="R293" s="223"/>
      <c r="T293" s="294"/>
      <c r="U293" s="216"/>
      <c r="V293" s="216"/>
      <c r="W293" s="294"/>
    </row>
    <row r="294" spans="1:23" ht="15.75" customHeight="1">
      <c r="A294" s="216"/>
      <c r="B294" s="217"/>
      <c r="C294" s="216"/>
      <c r="D294" s="218"/>
      <c r="E294" s="216"/>
      <c r="F294" s="219"/>
      <c r="H294" s="216"/>
      <c r="I294" s="216"/>
      <c r="J294" s="216"/>
      <c r="K294" s="221"/>
      <c r="L294" s="216"/>
      <c r="M294" s="216"/>
      <c r="N294" s="216"/>
      <c r="O294" s="216"/>
      <c r="R294" s="223"/>
      <c r="T294" s="294"/>
      <c r="U294" s="216"/>
      <c r="V294" s="216"/>
      <c r="W294" s="294"/>
    </row>
    <row r="295" spans="1:23" ht="15.75" customHeight="1">
      <c r="A295" s="216"/>
      <c r="B295" s="217"/>
      <c r="C295" s="216"/>
      <c r="D295" s="218"/>
      <c r="E295" s="216"/>
      <c r="F295" s="219"/>
      <c r="H295" s="216"/>
      <c r="I295" s="216"/>
      <c r="J295" s="216"/>
      <c r="K295" s="221"/>
      <c r="L295" s="216"/>
      <c r="M295" s="216"/>
      <c r="N295" s="216"/>
      <c r="O295" s="216"/>
      <c r="R295" s="223"/>
      <c r="T295" s="294"/>
      <c r="U295" s="216"/>
      <c r="V295" s="216"/>
      <c r="W295" s="294"/>
    </row>
    <row r="296" spans="1:23" ht="15.75" customHeight="1">
      <c r="A296" s="216"/>
      <c r="B296" s="217"/>
      <c r="C296" s="216"/>
      <c r="D296" s="218"/>
      <c r="E296" s="216"/>
      <c r="F296" s="219"/>
      <c r="H296" s="216"/>
      <c r="I296" s="216"/>
      <c r="J296" s="216"/>
      <c r="K296" s="221"/>
      <c r="L296" s="216"/>
      <c r="M296" s="216"/>
      <c r="N296" s="216"/>
      <c r="O296" s="216"/>
      <c r="R296" s="223"/>
      <c r="T296" s="294"/>
      <c r="U296" s="216"/>
      <c r="V296" s="216"/>
      <c r="W296" s="294"/>
    </row>
    <row r="297" spans="1:23" ht="15.75" customHeight="1">
      <c r="A297" s="216"/>
      <c r="B297" s="217"/>
      <c r="C297" s="216"/>
      <c r="D297" s="218"/>
      <c r="E297" s="216"/>
      <c r="F297" s="219"/>
      <c r="H297" s="216"/>
      <c r="I297" s="216"/>
      <c r="J297" s="216"/>
      <c r="K297" s="221"/>
      <c r="L297" s="216"/>
      <c r="M297" s="216"/>
      <c r="N297" s="216"/>
      <c r="O297" s="216"/>
      <c r="R297" s="223"/>
      <c r="T297" s="294"/>
      <c r="U297" s="216"/>
      <c r="V297" s="216"/>
      <c r="W297" s="294"/>
    </row>
    <row r="298" spans="1:23" ht="15.75" customHeight="1">
      <c r="A298" s="216"/>
      <c r="B298" s="217"/>
      <c r="C298" s="216"/>
      <c r="D298" s="218"/>
      <c r="E298" s="216"/>
      <c r="F298" s="219"/>
      <c r="H298" s="216"/>
      <c r="I298" s="216"/>
      <c r="J298" s="216"/>
      <c r="K298" s="221"/>
      <c r="L298" s="216"/>
      <c r="M298" s="216"/>
      <c r="N298" s="216"/>
      <c r="O298" s="216"/>
      <c r="R298" s="223"/>
      <c r="T298" s="294"/>
      <c r="U298" s="216"/>
      <c r="V298" s="216"/>
      <c r="W298" s="294"/>
    </row>
    <row r="299" spans="1:23" ht="15.75" customHeight="1">
      <c r="A299" s="216"/>
      <c r="B299" s="217"/>
      <c r="C299" s="216"/>
      <c r="D299" s="218"/>
      <c r="E299" s="216"/>
      <c r="F299" s="219"/>
      <c r="H299" s="216"/>
      <c r="I299" s="216"/>
      <c r="J299" s="216"/>
      <c r="K299" s="221"/>
      <c r="L299" s="216"/>
      <c r="M299" s="216"/>
      <c r="N299" s="216"/>
      <c r="O299" s="216"/>
      <c r="R299" s="223"/>
      <c r="T299" s="294"/>
      <c r="U299" s="216"/>
      <c r="V299" s="216"/>
      <c r="W299" s="294"/>
    </row>
    <row r="300" spans="1:23" ht="15.75" customHeight="1">
      <c r="A300" s="216"/>
      <c r="B300" s="217"/>
      <c r="C300" s="216"/>
      <c r="D300" s="218"/>
      <c r="E300" s="216"/>
      <c r="F300" s="219"/>
      <c r="H300" s="216"/>
      <c r="I300" s="216"/>
      <c r="J300" s="216"/>
      <c r="K300" s="221"/>
      <c r="L300" s="216"/>
      <c r="M300" s="216"/>
      <c r="N300" s="216"/>
      <c r="O300" s="216"/>
      <c r="R300" s="223"/>
      <c r="T300" s="294"/>
      <c r="U300" s="216"/>
      <c r="V300" s="216"/>
      <c r="W300" s="294"/>
    </row>
    <row r="301" spans="1:23" ht="15.75" customHeight="1">
      <c r="A301" s="216"/>
      <c r="B301" s="217"/>
      <c r="C301" s="216"/>
      <c r="D301" s="218"/>
      <c r="E301" s="216"/>
      <c r="F301" s="219"/>
      <c r="H301" s="216"/>
      <c r="I301" s="216"/>
      <c r="J301" s="216"/>
      <c r="K301" s="221"/>
      <c r="L301" s="216"/>
      <c r="M301" s="216"/>
      <c r="N301" s="216"/>
      <c r="O301" s="216"/>
      <c r="R301" s="223"/>
      <c r="T301" s="294"/>
      <c r="U301" s="216"/>
      <c r="V301" s="216"/>
      <c r="W301" s="294"/>
    </row>
    <row r="302" spans="1:23" ht="15.75" customHeight="1">
      <c r="A302" s="216"/>
      <c r="B302" s="217"/>
      <c r="C302" s="216"/>
      <c r="D302" s="218"/>
      <c r="E302" s="216"/>
      <c r="F302" s="219"/>
      <c r="H302" s="216"/>
      <c r="I302" s="216"/>
      <c r="J302" s="216"/>
      <c r="K302" s="221"/>
      <c r="L302" s="216"/>
      <c r="M302" s="216"/>
      <c r="N302" s="216"/>
      <c r="O302" s="216"/>
      <c r="R302" s="223"/>
      <c r="T302" s="294"/>
      <c r="U302" s="216"/>
      <c r="V302" s="216"/>
      <c r="W302" s="294"/>
    </row>
    <row r="303" spans="1:23" ht="15.75" customHeight="1">
      <c r="A303" s="216"/>
      <c r="B303" s="217"/>
      <c r="C303" s="216"/>
      <c r="D303" s="218"/>
      <c r="E303" s="216"/>
      <c r="F303" s="219"/>
      <c r="H303" s="216"/>
      <c r="I303" s="216"/>
      <c r="J303" s="216"/>
      <c r="K303" s="221"/>
      <c r="L303" s="216"/>
      <c r="M303" s="216"/>
      <c r="N303" s="216"/>
      <c r="O303" s="216"/>
      <c r="R303" s="223"/>
      <c r="T303" s="294"/>
      <c r="U303" s="216"/>
      <c r="V303" s="216"/>
      <c r="W303" s="294"/>
    </row>
    <row r="304" spans="1:23" ht="15.75" customHeight="1">
      <c r="A304" s="216"/>
      <c r="B304" s="217"/>
      <c r="C304" s="216"/>
      <c r="D304" s="218"/>
      <c r="E304" s="216"/>
      <c r="F304" s="219"/>
      <c r="H304" s="216"/>
      <c r="I304" s="216"/>
      <c r="J304" s="216"/>
      <c r="K304" s="221"/>
      <c r="L304" s="216"/>
      <c r="M304" s="216"/>
      <c r="N304" s="216"/>
      <c r="O304" s="216"/>
      <c r="R304" s="223"/>
      <c r="T304" s="294"/>
      <c r="U304" s="216"/>
      <c r="V304" s="216"/>
      <c r="W304" s="294"/>
    </row>
    <row r="305" spans="1:23" ht="15.75" customHeight="1">
      <c r="A305" s="216"/>
      <c r="B305" s="217"/>
      <c r="C305" s="216"/>
      <c r="D305" s="218"/>
      <c r="E305" s="216"/>
      <c r="F305" s="219"/>
      <c r="H305" s="216"/>
      <c r="I305" s="216"/>
      <c r="J305" s="216"/>
      <c r="K305" s="221"/>
      <c r="L305" s="216"/>
      <c r="M305" s="216"/>
      <c r="N305" s="216"/>
      <c r="O305" s="216"/>
      <c r="R305" s="223"/>
      <c r="T305" s="294"/>
      <c r="U305" s="216"/>
      <c r="V305" s="216"/>
      <c r="W305" s="294"/>
    </row>
    <row r="306" spans="1:23" ht="15.75" customHeight="1">
      <c r="A306" s="216"/>
      <c r="B306" s="217"/>
      <c r="C306" s="216"/>
      <c r="D306" s="218"/>
      <c r="E306" s="216"/>
      <c r="F306" s="219"/>
      <c r="H306" s="216"/>
      <c r="I306" s="216"/>
      <c r="J306" s="216"/>
      <c r="K306" s="221"/>
      <c r="L306" s="216"/>
      <c r="M306" s="216"/>
      <c r="N306" s="216"/>
      <c r="O306" s="216"/>
      <c r="R306" s="223"/>
      <c r="T306" s="294"/>
      <c r="U306" s="216"/>
      <c r="V306" s="216"/>
      <c r="W306" s="294"/>
    </row>
    <row r="307" spans="1:23" ht="15.75" customHeight="1">
      <c r="A307" s="216"/>
      <c r="B307" s="217"/>
      <c r="C307" s="216"/>
      <c r="D307" s="218"/>
      <c r="E307" s="216"/>
      <c r="F307" s="219"/>
      <c r="H307" s="216"/>
      <c r="I307" s="216"/>
      <c r="J307" s="216"/>
      <c r="K307" s="221"/>
      <c r="L307" s="216"/>
      <c r="M307" s="216"/>
      <c r="N307" s="216"/>
      <c r="O307" s="216"/>
      <c r="R307" s="223"/>
      <c r="T307" s="294"/>
      <c r="U307" s="216"/>
      <c r="V307" s="216"/>
      <c r="W307" s="294"/>
    </row>
    <row r="308" spans="1:23" ht="15.75" customHeight="1">
      <c r="A308" s="216"/>
      <c r="B308" s="217"/>
      <c r="C308" s="216"/>
      <c r="D308" s="218"/>
      <c r="E308" s="216"/>
      <c r="F308" s="219"/>
      <c r="H308" s="216"/>
      <c r="I308" s="216"/>
      <c r="J308" s="216"/>
      <c r="K308" s="221"/>
      <c r="L308" s="216"/>
      <c r="M308" s="216"/>
      <c r="N308" s="216"/>
      <c r="O308" s="216"/>
      <c r="R308" s="223"/>
      <c r="T308" s="294"/>
      <c r="U308" s="216"/>
      <c r="V308" s="216"/>
      <c r="W308" s="294"/>
    </row>
    <row r="309" spans="1:23" ht="15.75" customHeight="1">
      <c r="A309" s="216"/>
      <c r="B309" s="217"/>
      <c r="C309" s="216"/>
      <c r="D309" s="218"/>
      <c r="E309" s="216"/>
      <c r="F309" s="219"/>
      <c r="H309" s="216"/>
      <c r="I309" s="216"/>
      <c r="J309" s="216"/>
      <c r="K309" s="221"/>
      <c r="L309" s="216"/>
      <c r="M309" s="216"/>
      <c r="N309" s="216"/>
      <c r="O309" s="216"/>
      <c r="R309" s="223"/>
      <c r="T309" s="294"/>
      <c r="U309" s="216"/>
      <c r="V309" s="216"/>
      <c r="W309" s="294"/>
    </row>
    <row r="310" spans="1:23" ht="15.75" customHeight="1">
      <c r="A310" s="216"/>
      <c r="B310" s="217"/>
      <c r="C310" s="216"/>
      <c r="D310" s="218"/>
      <c r="E310" s="216"/>
      <c r="F310" s="219"/>
      <c r="H310" s="216"/>
      <c r="I310" s="216"/>
      <c r="J310" s="216"/>
      <c r="K310" s="221"/>
      <c r="L310" s="216"/>
      <c r="M310" s="216"/>
      <c r="N310" s="216"/>
      <c r="O310" s="216"/>
      <c r="R310" s="223"/>
      <c r="T310" s="294"/>
      <c r="U310" s="216"/>
      <c r="V310" s="216"/>
      <c r="W310" s="294"/>
    </row>
    <row r="311" spans="1:23" ht="15.75" customHeight="1">
      <c r="A311" s="216"/>
      <c r="B311" s="217"/>
      <c r="C311" s="216"/>
      <c r="D311" s="218"/>
      <c r="E311" s="216"/>
      <c r="F311" s="219"/>
      <c r="H311" s="216"/>
      <c r="I311" s="216"/>
      <c r="J311" s="216"/>
      <c r="K311" s="221"/>
      <c r="L311" s="216"/>
      <c r="M311" s="216"/>
      <c r="N311" s="216"/>
      <c r="O311" s="216"/>
      <c r="R311" s="223"/>
      <c r="T311" s="294"/>
      <c r="U311" s="216"/>
      <c r="V311" s="216"/>
      <c r="W311" s="294"/>
    </row>
    <row r="312" spans="1:23" ht="15.75" customHeight="1">
      <c r="A312" s="216"/>
      <c r="B312" s="217"/>
      <c r="C312" s="216"/>
      <c r="D312" s="218"/>
      <c r="E312" s="216"/>
      <c r="F312" s="219"/>
      <c r="H312" s="216"/>
      <c r="I312" s="216"/>
      <c r="J312" s="216"/>
      <c r="K312" s="221"/>
      <c r="L312" s="216"/>
      <c r="M312" s="216"/>
      <c r="N312" s="216"/>
      <c r="O312" s="216"/>
      <c r="R312" s="223"/>
      <c r="T312" s="294"/>
      <c r="U312" s="216"/>
      <c r="V312" s="216"/>
      <c r="W312" s="294"/>
    </row>
    <row r="313" spans="1:23" ht="15.75" customHeight="1">
      <c r="A313" s="216"/>
      <c r="B313" s="217"/>
      <c r="C313" s="216"/>
      <c r="D313" s="218"/>
      <c r="E313" s="216"/>
      <c r="F313" s="219"/>
      <c r="H313" s="216"/>
      <c r="I313" s="216"/>
      <c r="J313" s="216"/>
      <c r="K313" s="221"/>
      <c r="L313" s="216"/>
      <c r="M313" s="216"/>
      <c r="N313" s="216"/>
      <c r="O313" s="216"/>
      <c r="R313" s="223"/>
      <c r="T313" s="294"/>
      <c r="U313" s="216"/>
      <c r="V313" s="216"/>
      <c r="W313" s="294"/>
    </row>
    <row r="314" spans="1:23" ht="15.75" customHeight="1">
      <c r="A314" s="216"/>
      <c r="B314" s="217"/>
      <c r="C314" s="216"/>
      <c r="D314" s="218"/>
      <c r="E314" s="216"/>
      <c r="F314" s="219"/>
      <c r="H314" s="216"/>
      <c r="I314" s="216"/>
      <c r="J314" s="216"/>
      <c r="K314" s="221"/>
      <c r="L314" s="216"/>
      <c r="M314" s="216"/>
      <c r="N314" s="216"/>
      <c r="O314" s="216"/>
      <c r="R314" s="223"/>
      <c r="T314" s="294"/>
      <c r="U314" s="216"/>
      <c r="V314" s="216"/>
      <c r="W314" s="294"/>
    </row>
    <row r="315" spans="1:23" ht="15.75" customHeight="1">
      <c r="A315" s="216"/>
      <c r="B315" s="217"/>
      <c r="C315" s="216"/>
      <c r="D315" s="218"/>
      <c r="E315" s="216"/>
      <c r="F315" s="219"/>
      <c r="H315" s="216"/>
      <c r="I315" s="216"/>
      <c r="J315" s="216"/>
      <c r="K315" s="221"/>
      <c r="L315" s="216"/>
      <c r="M315" s="216"/>
      <c r="N315" s="216"/>
      <c r="O315" s="216"/>
      <c r="R315" s="223"/>
      <c r="T315" s="294"/>
      <c r="U315" s="216"/>
      <c r="V315" s="216"/>
      <c r="W315" s="294"/>
    </row>
    <row r="316" spans="1:23" ht="15.75" customHeight="1">
      <c r="A316" s="216"/>
      <c r="B316" s="217"/>
      <c r="C316" s="216"/>
      <c r="D316" s="218"/>
      <c r="E316" s="216"/>
      <c r="F316" s="219"/>
      <c r="H316" s="216"/>
      <c r="I316" s="216"/>
      <c r="J316" s="216"/>
      <c r="K316" s="221"/>
      <c r="L316" s="216"/>
      <c r="M316" s="216"/>
      <c r="N316" s="216"/>
      <c r="O316" s="216"/>
      <c r="R316" s="223"/>
      <c r="T316" s="294"/>
      <c r="U316" s="216"/>
      <c r="V316" s="216"/>
      <c r="W316" s="294"/>
    </row>
    <row r="317" spans="1:23" ht="15.75" customHeight="1">
      <c r="A317" s="216"/>
      <c r="B317" s="217"/>
      <c r="C317" s="216"/>
      <c r="D317" s="218"/>
      <c r="E317" s="216"/>
      <c r="F317" s="219"/>
      <c r="H317" s="216"/>
      <c r="I317" s="216"/>
      <c r="J317" s="216"/>
      <c r="K317" s="221"/>
      <c r="L317" s="216"/>
      <c r="M317" s="216"/>
      <c r="N317" s="216"/>
      <c r="O317" s="216"/>
      <c r="R317" s="223"/>
      <c r="T317" s="294"/>
      <c r="U317" s="216"/>
      <c r="V317" s="216"/>
      <c r="W317" s="294"/>
    </row>
    <row r="318" spans="1:23" ht="15.75" customHeight="1">
      <c r="A318" s="216"/>
      <c r="B318" s="217"/>
      <c r="C318" s="216"/>
      <c r="D318" s="218"/>
      <c r="E318" s="216"/>
      <c r="F318" s="219"/>
      <c r="H318" s="216"/>
      <c r="I318" s="216"/>
      <c r="J318" s="216"/>
      <c r="K318" s="221"/>
      <c r="L318" s="216"/>
      <c r="M318" s="216"/>
      <c r="N318" s="216"/>
      <c r="O318" s="216"/>
      <c r="R318" s="223"/>
      <c r="T318" s="294"/>
      <c r="U318" s="216"/>
      <c r="V318" s="216"/>
      <c r="W318" s="294"/>
    </row>
    <row r="319" spans="1:23" ht="15.75" customHeight="1">
      <c r="A319" s="216"/>
      <c r="B319" s="217"/>
      <c r="C319" s="216"/>
      <c r="D319" s="218"/>
      <c r="E319" s="216"/>
      <c r="F319" s="219"/>
      <c r="H319" s="216"/>
      <c r="I319" s="216"/>
      <c r="J319" s="216"/>
      <c r="K319" s="221"/>
      <c r="L319" s="216"/>
      <c r="M319" s="216"/>
      <c r="N319" s="216"/>
      <c r="O319" s="216"/>
      <c r="R319" s="223"/>
      <c r="T319" s="294"/>
      <c r="U319" s="216"/>
      <c r="V319" s="216"/>
      <c r="W319" s="294"/>
    </row>
    <row r="320" spans="1:23" ht="15.75" customHeight="1">
      <c r="A320" s="216"/>
      <c r="B320" s="217"/>
      <c r="C320" s="216"/>
      <c r="D320" s="218"/>
      <c r="E320" s="216"/>
      <c r="F320" s="219"/>
      <c r="H320" s="216"/>
      <c r="I320" s="216"/>
      <c r="J320" s="216"/>
      <c r="K320" s="221"/>
      <c r="L320" s="216"/>
      <c r="M320" s="216"/>
      <c r="N320" s="216"/>
      <c r="O320" s="216"/>
      <c r="R320" s="223"/>
      <c r="T320" s="294"/>
      <c r="U320" s="216"/>
      <c r="V320" s="216"/>
      <c r="W320" s="294"/>
    </row>
    <row r="321" spans="1:23" ht="15.75" customHeight="1">
      <c r="A321" s="216"/>
      <c r="B321" s="217"/>
      <c r="C321" s="216"/>
      <c r="D321" s="218"/>
      <c r="E321" s="216"/>
      <c r="F321" s="219"/>
      <c r="H321" s="216"/>
      <c r="I321" s="216"/>
      <c r="J321" s="216"/>
      <c r="K321" s="221"/>
      <c r="L321" s="216"/>
      <c r="M321" s="216"/>
      <c r="N321" s="216"/>
      <c r="O321" s="216"/>
      <c r="R321" s="223"/>
      <c r="T321" s="294"/>
      <c r="U321" s="216"/>
      <c r="V321" s="216"/>
      <c r="W321" s="294"/>
    </row>
    <row r="322" spans="1:23" ht="15.75" customHeight="1">
      <c r="A322" s="216"/>
      <c r="B322" s="217"/>
      <c r="C322" s="216"/>
      <c r="D322" s="218"/>
      <c r="E322" s="216"/>
      <c r="F322" s="219"/>
      <c r="H322" s="216"/>
      <c r="I322" s="216"/>
      <c r="J322" s="216"/>
      <c r="K322" s="221"/>
      <c r="L322" s="216"/>
      <c r="M322" s="216"/>
      <c r="N322" s="216"/>
      <c r="O322" s="216"/>
      <c r="R322" s="223"/>
      <c r="T322" s="294"/>
      <c r="U322" s="216"/>
      <c r="V322" s="216"/>
      <c r="W322" s="294"/>
    </row>
    <row r="323" spans="1:23" ht="15.75" customHeight="1">
      <c r="A323" s="216"/>
      <c r="B323" s="217"/>
      <c r="C323" s="216"/>
      <c r="D323" s="218"/>
      <c r="E323" s="216"/>
      <c r="F323" s="219"/>
      <c r="H323" s="216"/>
      <c r="I323" s="216"/>
      <c r="J323" s="216"/>
      <c r="K323" s="221"/>
      <c r="L323" s="216"/>
      <c r="M323" s="216"/>
      <c r="N323" s="216"/>
      <c r="O323" s="216"/>
      <c r="R323" s="223"/>
      <c r="T323" s="294"/>
      <c r="U323" s="216"/>
      <c r="V323" s="216"/>
      <c r="W323" s="294"/>
    </row>
    <row r="324" spans="1:23" ht="15.75" customHeight="1">
      <c r="A324" s="216"/>
      <c r="B324" s="217"/>
      <c r="C324" s="216"/>
      <c r="D324" s="218"/>
      <c r="E324" s="216"/>
      <c r="F324" s="219"/>
      <c r="H324" s="216"/>
      <c r="I324" s="216"/>
      <c r="J324" s="216"/>
      <c r="K324" s="221"/>
      <c r="L324" s="216"/>
      <c r="M324" s="216"/>
      <c r="N324" s="216"/>
      <c r="O324" s="216"/>
      <c r="R324" s="223"/>
      <c r="T324" s="294"/>
      <c r="U324" s="216"/>
      <c r="V324" s="216"/>
      <c r="W324" s="294"/>
    </row>
    <row r="325" spans="1:23" ht="15.75" customHeight="1">
      <c r="A325" s="216"/>
      <c r="B325" s="217"/>
      <c r="C325" s="216"/>
      <c r="D325" s="218"/>
      <c r="E325" s="216"/>
      <c r="F325" s="219"/>
      <c r="H325" s="216"/>
      <c r="I325" s="216"/>
      <c r="J325" s="216"/>
      <c r="K325" s="221"/>
      <c r="L325" s="216"/>
      <c r="M325" s="216"/>
      <c r="N325" s="216"/>
      <c r="O325" s="216"/>
      <c r="R325" s="223"/>
      <c r="T325" s="294"/>
      <c r="U325" s="216"/>
      <c r="V325" s="216"/>
      <c r="W325" s="294"/>
    </row>
    <row r="326" spans="1:23" ht="15.75" customHeight="1">
      <c r="A326" s="216"/>
      <c r="B326" s="217"/>
      <c r="C326" s="216"/>
      <c r="D326" s="218"/>
      <c r="E326" s="216"/>
      <c r="F326" s="219"/>
      <c r="H326" s="216"/>
      <c r="I326" s="216"/>
      <c r="J326" s="216"/>
      <c r="K326" s="221"/>
      <c r="L326" s="216"/>
      <c r="M326" s="216"/>
      <c r="N326" s="216"/>
      <c r="O326" s="216"/>
      <c r="R326" s="223"/>
      <c r="T326" s="294"/>
      <c r="U326" s="216"/>
      <c r="V326" s="216"/>
      <c r="W326" s="294"/>
    </row>
    <row r="327" spans="1:23" ht="15.75" customHeight="1">
      <c r="A327" s="216"/>
      <c r="B327" s="217"/>
      <c r="C327" s="216"/>
      <c r="D327" s="218"/>
      <c r="E327" s="216"/>
      <c r="F327" s="219"/>
      <c r="H327" s="216"/>
      <c r="I327" s="216"/>
      <c r="J327" s="216"/>
      <c r="K327" s="221"/>
      <c r="L327" s="216"/>
      <c r="M327" s="216"/>
      <c r="N327" s="216"/>
      <c r="O327" s="216"/>
      <c r="R327" s="223"/>
      <c r="T327" s="294"/>
      <c r="U327" s="216"/>
      <c r="V327" s="216"/>
      <c r="W327" s="294"/>
    </row>
    <row r="328" spans="1:23" ht="15.75" customHeight="1">
      <c r="A328" s="216"/>
      <c r="B328" s="217"/>
      <c r="C328" s="216"/>
      <c r="D328" s="218"/>
      <c r="E328" s="216"/>
      <c r="F328" s="219"/>
      <c r="H328" s="216"/>
      <c r="I328" s="216"/>
      <c r="J328" s="216"/>
      <c r="K328" s="221"/>
      <c r="L328" s="216"/>
      <c r="M328" s="216"/>
      <c r="N328" s="216"/>
      <c r="O328" s="216"/>
      <c r="R328" s="223"/>
      <c r="T328" s="294"/>
      <c r="U328" s="216"/>
      <c r="V328" s="216"/>
      <c r="W328" s="294"/>
    </row>
    <row r="329" spans="1:23" ht="15.75" customHeight="1">
      <c r="A329" s="216"/>
      <c r="B329" s="217"/>
      <c r="C329" s="216"/>
      <c r="D329" s="218"/>
      <c r="E329" s="216"/>
      <c r="F329" s="219"/>
      <c r="H329" s="216"/>
      <c r="I329" s="216"/>
      <c r="J329" s="216"/>
      <c r="K329" s="221"/>
      <c r="L329" s="216"/>
      <c r="M329" s="216"/>
      <c r="N329" s="216"/>
      <c r="O329" s="216"/>
      <c r="R329" s="223"/>
      <c r="T329" s="294"/>
      <c r="U329" s="216"/>
      <c r="V329" s="216"/>
      <c r="W329" s="294"/>
    </row>
    <row r="330" spans="1:23" ht="15.75" customHeight="1">
      <c r="A330" s="216"/>
      <c r="B330" s="217"/>
      <c r="C330" s="216"/>
      <c r="D330" s="218"/>
      <c r="E330" s="216"/>
      <c r="F330" s="219"/>
      <c r="H330" s="216"/>
      <c r="I330" s="216"/>
      <c r="J330" s="216"/>
      <c r="K330" s="221"/>
      <c r="L330" s="216"/>
      <c r="M330" s="216"/>
      <c r="N330" s="216"/>
      <c r="O330" s="216"/>
      <c r="R330" s="223"/>
      <c r="T330" s="294"/>
      <c r="U330" s="216"/>
      <c r="V330" s="216"/>
      <c r="W330" s="294"/>
    </row>
    <row r="331" spans="1:23" ht="15.75" customHeight="1">
      <c r="A331" s="216"/>
      <c r="B331" s="217"/>
      <c r="C331" s="216"/>
      <c r="D331" s="218"/>
      <c r="E331" s="216"/>
      <c r="F331" s="219"/>
      <c r="H331" s="216"/>
      <c r="I331" s="216"/>
      <c r="J331" s="216"/>
      <c r="K331" s="221"/>
      <c r="L331" s="216"/>
      <c r="M331" s="216"/>
      <c r="N331" s="216"/>
      <c r="O331" s="216"/>
      <c r="R331" s="223"/>
      <c r="T331" s="294"/>
      <c r="U331" s="216"/>
      <c r="V331" s="216"/>
      <c r="W331" s="294"/>
    </row>
    <row r="332" spans="1:23" ht="15.75" customHeight="1">
      <c r="A332" s="216"/>
      <c r="B332" s="217"/>
      <c r="C332" s="216"/>
      <c r="D332" s="218"/>
      <c r="E332" s="216"/>
      <c r="F332" s="219"/>
      <c r="H332" s="216"/>
      <c r="I332" s="216"/>
      <c r="J332" s="216"/>
      <c r="K332" s="221"/>
      <c r="L332" s="216"/>
      <c r="M332" s="216"/>
      <c r="N332" s="216"/>
      <c r="O332" s="216"/>
      <c r="R332" s="223"/>
      <c r="T332" s="294"/>
      <c r="U332" s="216"/>
      <c r="V332" s="216"/>
      <c r="W332" s="294"/>
    </row>
    <row r="333" spans="1:23" ht="15.75" customHeight="1">
      <c r="A333" s="216"/>
      <c r="B333" s="217"/>
      <c r="C333" s="216"/>
      <c r="D333" s="218"/>
      <c r="E333" s="216"/>
      <c r="F333" s="219"/>
      <c r="H333" s="216"/>
      <c r="I333" s="216"/>
      <c r="J333" s="216"/>
      <c r="K333" s="221"/>
      <c r="L333" s="216"/>
      <c r="M333" s="216"/>
      <c r="N333" s="216"/>
      <c r="O333" s="216"/>
      <c r="R333" s="223"/>
      <c r="T333" s="294"/>
      <c r="U333" s="216"/>
      <c r="V333" s="216"/>
      <c r="W333" s="294"/>
    </row>
    <row r="334" spans="1:23" ht="15.75" customHeight="1">
      <c r="A334" s="216"/>
      <c r="B334" s="217"/>
      <c r="C334" s="216"/>
      <c r="D334" s="218"/>
      <c r="E334" s="216"/>
      <c r="F334" s="219"/>
      <c r="H334" s="216"/>
      <c r="I334" s="216"/>
      <c r="J334" s="216"/>
      <c r="K334" s="221"/>
      <c r="L334" s="216"/>
      <c r="M334" s="216"/>
      <c r="N334" s="216"/>
      <c r="O334" s="216"/>
      <c r="R334" s="223"/>
      <c r="T334" s="294"/>
      <c r="U334" s="216"/>
      <c r="V334" s="216"/>
      <c r="W334" s="294"/>
    </row>
    <row r="335" spans="1:23" ht="15.75" customHeight="1">
      <c r="A335" s="216"/>
      <c r="B335" s="217"/>
      <c r="C335" s="216"/>
      <c r="D335" s="218"/>
      <c r="E335" s="216"/>
      <c r="F335" s="219"/>
      <c r="H335" s="216"/>
      <c r="I335" s="216"/>
      <c r="J335" s="216"/>
      <c r="K335" s="221"/>
      <c r="L335" s="216"/>
      <c r="M335" s="216"/>
      <c r="N335" s="216"/>
      <c r="O335" s="216"/>
      <c r="R335" s="223"/>
      <c r="T335" s="294"/>
      <c r="U335" s="216"/>
      <c r="V335" s="216"/>
      <c r="W335" s="294"/>
    </row>
    <row r="336" spans="1:23" ht="15.75" customHeight="1">
      <c r="A336" s="216"/>
      <c r="B336" s="217"/>
      <c r="C336" s="216"/>
      <c r="D336" s="218"/>
      <c r="E336" s="216"/>
      <c r="F336" s="219"/>
      <c r="H336" s="216"/>
      <c r="I336" s="216"/>
      <c r="J336" s="216"/>
      <c r="K336" s="221"/>
      <c r="L336" s="216"/>
      <c r="M336" s="216"/>
      <c r="N336" s="216"/>
      <c r="O336" s="216"/>
      <c r="R336" s="223"/>
      <c r="T336" s="294"/>
      <c r="U336" s="216"/>
      <c r="V336" s="216"/>
      <c r="W336" s="294"/>
    </row>
    <row r="337" spans="1:23" ht="15.75" customHeight="1">
      <c r="A337" s="216"/>
      <c r="B337" s="217"/>
      <c r="C337" s="216"/>
      <c r="D337" s="218"/>
      <c r="E337" s="216"/>
      <c r="F337" s="219"/>
      <c r="H337" s="216"/>
      <c r="I337" s="216"/>
      <c r="J337" s="216"/>
      <c r="K337" s="221"/>
      <c r="L337" s="216"/>
      <c r="M337" s="216"/>
      <c r="N337" s="216"/>
      <c r="O337" s="216"/>
      <c r="R337" s="223"/>
      <c r="T337" s="294"/>
      <c r="U337" s="216"/>
      <c r="V337" s="216"/>
      <c r="W337" s="294"/>
    </row>
    <row r="338" spans="1:23" ht="15.75" customHeight="1">
      <c r="A338" s="216"/>
      <c r="B338" s="217"/>
      <c r="C338" s="216"/>
      <c r="D338" s="218"/>
      <c r="E338" s="216"/>
      <c r="F338" s="219"/>
      <c r="H338" s="216"/>
      <c r="I338" s="216"/>
      <c r="J338" s="216"/>
      <c r="K338" s="221"/>
      <c r="L338" s="216"/>
      <c r="M338" s="216"/>
      <c r="N338" s="216"/>
      <c r="O338" s="216"/>
      <c r="R338" s="223"/>
      <c r="T338" s="294"/>
      <c r="U338" s="216"/>
      <c r="V338" s="216"/>
      <c r="W338" s="294"/>
    </row>
    <row r="339" spans="1:23" ht="15.75" customHeight="1">
      <c r="A339" s="216"/>
      <c r="B339" s="217"/>
      <c r="C339" s="216"/>
      <c r="D339" s="218"/>
      <c r="E339" s="216"/>
      <c r="F339" s="219"/>
      <c r="H339" s="216"/>
      <c r="I339" s="216"/>
      <c r="J339" s="216"/>
      <c r="K339" s="221"/>
      <c r="L339" s="216"/>
      <c r="M339" s="216"/>
      <c r="N339" s="216"/>
      <c r="O339" s="216"/>
      <c r="R339" s="223"/>
      <c r="T339" s="294"/>
      <c r="U339" s="216"/>
      <c r="V339" s="216"/>
      <c r="W339" s="294"/>
    </row>
    <row r="340" spans="1:23" ht="15.75" customHeight="1">
      <c r="A340" s="216"/>
      <c r="B340" s="217"/>
      <c r="C340" s="216"/>
      <c r="D340" s="218"/>
      <c r="E340" s="216"/>
      <c r="F340" s="219"/>
      <c r="H340" s="216"/>
      <c r="I340" s="216"/>
      <c r="J340" s="216"/>
      <c r="K340" s="221"/>
      <c r="L340" s="216"/>
      <c r="M340" s="216"/>
      <c r="N340" s="216"/>
      <c r="O340" s="216"/>
      <c r="R340" s="223"/>
      <c r="T340" s="294"/>
      <c r="U340" s="216"/>
      <c r="V340" s="216"/>
      <c r="W340" s="294"/>
    </row>
    <row r="341" spans="1:23" ht="15.75" customHeight="1">
      <c r="A341" s="216"/>
      <c r="B341" s="217"/>
      <c r="C341" s="216"/>
      <c r="D341" s="218"/>
      <c r="E341" s="216"/>
      <c r="F341" s="219"/>
      <c r="H341" s="216"/>
      <c r="I341" s="216"/>
      <c r="J341" s="216"/>
      <c r="K341" s="221"/>
      <c r="L341" s="216"/>
      <c r="M341" s="216"/>
      <c r="N341" s="216"/>
      <c r="O341" s="216"/>
      <c r="R341" s="223"/>
      <c r="T341" s="294"/>
      <c r="U341" s="216"/>
      <c r="V341" s="216"/>
      <c r="W341" s="294"/>
    </row>
    <row r="342" spans="1:23" ht="15.75" customHeight="1">
      <c r="A342" s="216"/>
      <c r="B342" s="217"/>
      <c r="C342" s="216"/>
      <c r="D342" s="218"/>
      <c r="E342" s="216"/>
      <c r="F342" s="219"/>
      <c r="H342" s="216"/>
      <c r="I342" s="216"/>
      <c r="J342" s="216"/>
      <c r="K342" s="221"/>
      <c r="L342" s="216"/>
      <c r="M342" s="216"/>
      <c r="N342" s="216"/>
      <c r="O342" s="216"/>
      <c r="R342" s="223"/>
      <c r="T342" s="294"/>
      <c r="U342" s="216"/>
      <c r="V342" s="216"/>
      <c r="W342" s="294"/>
    </row>
    <row r="343" spans="1:23" ht="15.75" customHeight="1">
      <c r="A343" s="216"/>
      <c r="B343" s="217"/>
      <c r="C343" s="216"/>
      <c r="D343" s="218"/>
      <c r="E343" s="216"/>
      <c r="F343" s="219"/>
      <c r="H343" s="216"/>
      <c r="I343" s="216"/>
      <c r="J343" s="216"/>
      <c r="K343" s="221"/>
      <c r="L343" s="216"/>
      <c r="M343" s="216"/>
      <c r="N343" s="216"/>
      <c r="O343" s="216"/>
      <c r="R343" s="223"/>
      <c r="T343" s="294"/>
      <c r="U343" s="216"/>
      <c r="V343" s="216"/>
      <c r="W343" s="294"/>
    </row>
    <row r="344" spans="1:23" ht="15.75" customHeight="1">
      <c r="A344" s="216"/>
      <c r="B344" s="217"/>
      <c r="C344" s="216"/>
      <c r="D344" s="218"/>
      <c r="E344" s="216"/>
      <c r="F344" s="219"/>
      <c r="H344" s="216"/>
      <c r="I344" s="216"/>
      <c r="J344" s="216"/>
      <c r="K344" s="221"/>
      <c r="L344" s="216"/>
      <c r="M344" s="216"/>
      <c r="N344" s="216"/>
      <c r="O344" s="216"/>
      <c r="R344" s="223"/>
      <c r="T344" s="294"/>
      <c r="U344" s="216"/>
      <c r="V344" s="216"/>
      <c r="W344" s="294"/>
    </row>
    <row r="345" spans="1:23" ht="15.75" customHeight="1">
      <c r="A345" s="216"/>
      <c r="B345" s="217"/>
      <c r="C345" s="216"/>
      <c r="D345" s="218"/>
      <c r="E345" s="216"/>
      <c r="F345" s="219"/>
      <c r="H345" s="216"/>
      <c r="I345" s="216"/>
      <c r="J345" s="216"/>
      <c r="K345" s="221"/>
      <c r="L345" s="216"/>
      <c r="M345" s="216"/>
      <c r="N345" s="216"/>
      <c r="O345" s="216"/>
      <c r="R345" s="223"/>
      <c r="T345" s="294"/>
      <c r="U345" s="216"/>
      <c r="V345" s="216"/>
      <c r="W345" s="294"/>
    </row>
    <row r="346" spans="1:23" ht="15.75" customHeight="1">
      <c r="A346" s="216"/>
      <c r="B346" s="217"/>
      <c r="C346" s="216"/>
      <c r="D346" s="218"/>
      <c r="E346" s="216"/>
      <c r="F346" s="219"/>
      <c r="H346" s="216"/>
      <c r="I346" s="216"/>
      <c r="J346" s="216"/>
      <c r="K346" s="221"/>
      <c r="L346" s="216"/>
      <c r="M346" s="216"/>
      <c r="N346" s="216"/>
      <c r="O346" s="216"/>
      <c r="R346" s="223"/>
      <c r="T346" s="294"/>
      <c r="U346" s="216"/>
      <c r="V346" s="216"/>
      <c r="W346" s="294"/>
    </row>
    <row r="347" spans="1:23" ht="15.75" customHeight="1">
      <c r="A347" s="216"/>
      <c r="B347" s="217"/>
      <c r="C347" s="216"/>
      <c r="D347" s="218"/>
      <c r="E347" s="216"/>
      <c r="F347" s="219"/>
      <c r="H347" s="216"/>
      <c r="I347" s="216"/>
      <c r="J347" s="216"/>
      <c r="K347" s="221"/>
      <c r="L347" s="216"/>
      <c r="M347" s="216"/>
      <c r="N347" s="216"/>
      <c r="O347" s="216"/>
      <c r="R347" s="223"/>
      <c r="T347" s="294"/>
      <c r="U347" s="216"/>
      <c r="V347" s="216"/>
      <c r="W347" s="294"/>
    </row>
    <row r="348" spans="1:23" ht="15.75" customHeight="1">
      <c r="A348" s="216"/>
      <c r="B348" s="217"/>
      <c r="C348" s="216"/>
      <c r="D348" s="218"/>
      <c r="E348" s="216"/>
      <c r="F348" s="219"/>
      <c r="H348" s="216"/>
      <c r="I348" s="216"/>
      <c r="J348" s="216"/>
      <c r="K348" s="221"/>
      <c r="L348" s="216"/>
      <c r="M348" s="216"/>
      <c r="N348" s="216"/>
      <c r="O348" s="216"/>
      <c r="R348" s="223"/>
      <c r="T348" s="294"/>
      <c r="U348" s="216"/>
      <c r="V348" s="216"/>
      <c r="W348" s="294"/>
    </row>
    <row r="349" spans="1:23" ht="15.75" customHeight="1">
      <c r="A349" s="216"/>
      <c r="B349" s="217"/>
      <c r="C349" s="216"/>
      <c r="D349" s="218"/>
      <c r="E349" s="216"/>
      <c r="F349" s="219"/>
      <c r="H349" s="216"/>
      <c r="I349" s="216"/>
      <c r="J349" s="216"/>
      <c r="K349" s="221"/>
      <c r="L349" s="216"/>
      <c r="M349" s="216"/>
      <c r="N349" s="216"/>
      <c r="O349" s="216"/>
      <c r="R349" s="223"/>
      <c r="T349" s="294"/>
      <c r="U349" s="216"/>
      <c r="V349" s="216"/>
      <c r="W349" s="294"/>
    </row>
    <row r="350" spans="1:23" ht="15.75" customHeight="1">
      <c r="A350" s="216"/>
      <c r="B350" s="217"/>
      <c r="C350" s="216"/>
      <c r="D350" s="218"/>
      <c r="E350" s="216"/>
      <c r="F350" s="219"/>
      <c r="H350" s="216"/>
      <c r="I350" s="216"/>
      <c r="J350" s="216"/>
      <c r="K350" s="221"/>
      <c r="L350" s="216"/>
      <c r="M350" s="216"/>
      <c r="N350" s="216"/>
      <c r="O350" s="216"/>
      <c r="R350" s="223"/>
      <c r="T350" s="294"/>
      <c r="U350" s="216"/>
      <c r="V350" s="216"/>
      <c r="W350" s="294"/>
    </row>
    <row r="351" spans="1:23" ht="15.75" customHeight="1">
      <c r="A351" s="216"/>
      <c r="B351" s="217"/>
      <c r="C351" s="216"/>
      <c r="D351" s="218"/>
      <c r="E351" s="216"/>
      <c r="F351" s="219"/>
      <c r="H351" s="216"/>
      <c r="I351" s="216"/>
      <c r="J351" s="216"/>
      <c r="K351" s="221"/>
      <c r="L351" s="216"/>
      <c r="M351" s="216"/>
      <c r="N351" s="216"/>
      <c r="O351" s="216"/>
      <c r="R351" s="223"/>
      <c r="T351" s="294"/>
      <c r="U351" s="216"/>
      <c r="V351" s="216"/>
      <c r="W351" s="294"/>
    </row>
    <row r="352" spans="1:23" ht="15.75" customHeight="1">
      <c r="A352" s="216"/>
      <c r="B352" s="217"/>
      <c r="C352" s="216"/>
      <c r="D352" s="218"/>
      <c r="E352" s="216"/>
      <c r="F352" s="219"/>
      <c r="H352" s="216"/>
      <c r="I352" s="216"/>
      <c r="J352" s="216"/>
      <c r="K352" s="221"/>
      <c r="L352" s="216"/>
      <c r="M352" s="216"/>
      <c r="N352" s="216"/>
      <c r="O352" s="216"/>
      <c r="R352" s="223"/>
      <c r="T352" s="294"/>
      <c r="U352" s="216"/>
      <c r="V352" s="216"/>
      <c r="W352" s="294"/>
    </row>
    <row r="353" spans="1:23" ht="15.75" customHeight="1">
      <c r="A353" s="216"/>
      <c r="B353" s="217"/>
      <c r="C353" s="216"/>
      <c r="D353" s="218"/>
      <c r="E353" s="216"/>
      <c r="F353" s="219"/>
      <c r="H353" s="216"/>
      <c r="I353" s="216"/>
      <c r="J353" s="216"/>
      <c r="K353" s="221"/>
      <c r="L353" s="216"/>
      <c r="M353" s="216"/>
      <c r="N353" s="216"/>
      <c r="O353" s="216"/>
      <c r="R353" s="223"/>
      <c r="T353" s="294"/>
      <c r="U353" s="216"/>
      <c r="V353" s="216"/>
      <c r="W353" s="294"/>
    </row>
    <row r="354" spans="1:23" ht="15.75" customHeight="1">
      <c r="A354" s="216"/>
      <c r="B354" s="217"/>
      <c r="C354" s="216"/>
      <c r="D354" s="218"/>
      <c r="E354" s="216"/>
      <c r="F354" s="219"/>
      <c r="H354" s="216"/>
      <c r="I354" s="216"/>
      <c r="J354" s="216"/>
      <c r="K354" s="221"/>
      <c r="L354" s="216"/>
      <c r="M354" s="216"/>
      <c r="N354" s="216"/>
      <c r="O354" s="216"/>
      <c r="R354" s="223"/>
      <c r="T354" s="294"/>
      <c r="U354" s="216"/>
      <c r="V354" s="216"/>
      <c r="W354" s="294"/>
    </row>
    <row r="355" spans="1:23" ht="15.75" customHeight="1">
      <c r="A355" s="216"/>
      <c r="B355" s="217"/>
      <c r="C355" s="216"/>
      <c r="D355" s="218"/>
      <c r="E355" s="216"/>
      <c r="F355" s="219"/>
      <c r="H355" s="216"/>
      <c r="I355" s="216"/>
      <c r="J355" s="216"/>
      <c r="K355" s="221"/>
      <c r="L355" s="216"/>
      <c r="M355" s="216"/>
      <c r="N355" s="216"/>
      <c r="O355" s="216"/>
      <c r="R355" s="223"/>
      <c r="T355" s="294"/>
      <c r="U355" s="216"/>
      <c r="V355" s="216"/>
      <c r="W355" s="294"/>
    </row>
    <row r="356" spans="1:23" ht="15.75" customHeight="1">
      <c r="A356" s="216"/>
      <c r="B356" s="217"/>
      <c r="C356" s="216"/>
      <c r="D356" s="218"/>
      <c r="E356" s="216"/>
      <c r="F356" s="219"/>
      <c r="H356" s="216"/>
      <c r="I356" s="216"/>
      <c r="J356" s="216"/>
      <c r="K356" s="221"/>
      <c r="L356" s="216"/>
      <c r="M356" s="216"/>
      <c r="N356" s="216"/>
      <c r="O356" s="216"/>
      <c r="R356" s="223"/>
      <c r="T356" s="294"/>
      <c r="U356" s="216"/>
      <c r="V356" s="216"/>
      <c r="W356" s="294"/>
    </row>
    <row r="357" spans="1:23" ht="15.75" customHeight="1">
      <c r="A357" s="216"/>
      <c r="B357" s="217"/>
      <c r="C357" s="216"/>
      <c r="D357" s="218"/>
      <c r="E357" s="216"/>
      <c r="F357" s="219"/>
      <c r="H357" s="216"/>
      <c r="I357" s="216"/>
      <c r="J357" s="216"/>
      <c r="K357" s="221"/>
      <c r="L357" s="216"/>
      <c r="M357" s="216"/>
      <c r="N357" s="216"/>
      <c r="O357" s="216"/>
      <c r="R357" s="223"/>
      <c r="T357" s="294"/>
      <c r="U357" s="216"/>
      <c r="V357" s="216"/>
      <c r="W357" s="294"/>
    </row>
    <row r="358" spans="1:23" ht="15.75" customHeight="1">
      <c r="A358" s="216"/>
      <c r="B358" s="217"/>
      <c r="C358" s="216"/>
      <c r="D358" s="218"/>
      <c r="E358" s="216"/>
      <c r="F358" s="219"/>
      <c r="H358" s="216"/>
      <c r="I358" s="216"/>
      <c r="J358" s="216"/>
      <c r="K358" s="221"/>
      <c r="L358" s="216"/>
      <c r="M358" s="216"/>
      <c r="N358" s="216"/>
      <c r="O358" s="216"/>
      <c r="R358" s="223"/>
      <c r="T358" s="294"/>
      <c r="U358" s="216"/>
      <c r="V358" s="216"/>
      <c r="W358" s="294"/>
    </row>
    <row r="359" spans="1:23" ht="15.75" customHeight="1">
      <c r="A359" s="216"/>
      <c r="B359" s="217"/>
      <c r="C359" s="216"/>
      <c r="D359" s="218"/>
      <c r="E359" s="216"/>
      <c r="F359" s="219"/>
      <c r="H359" s="216"/>
      <c r="I359" s="216"/>
      <c r="J359" s="216"/>
      <c r="K359" s="221"/>
      <c r="L359" s="216"/>
      <c r="M359" s="216"/>
      <c r="N359" s="216"/>
      <c r="O359" s="216"/>
      <c r="R359" s="223"/>
      <c r="T359" s="294"/>
      <c r="U359" s="216"/>
      <c r="V359" s="216"/>
      <c r="W359" s="294"/>
    </row>
    <row r="360" spans="1:23" ht="15.75" customHeight="1">
      <c r="A360" s="216"/>
      <c r="B360" s="217"/>
      <c r="C360" s="216"/>
      <c r="D360" s="218"/>
      <c r="E360" s="216"/>
      <c r="F360" s="219"/>
      <c r="H360" s="216"/>
      <c r="I360" s="216"/>
      <c r="J360" s="216"/>
      <c r="K360" s="221"/>
      <c r="L360" s="216"/>
      <c r="M360" s="216"/>
      <c r="N360" s="216"/>
      <c r="O360" s="216"/>
      <c r="R360" s="223"/>
      <c r="T360" s="294"/>
      <c r="U360" s="216"/>
      <c r="V360" s="216"/>
      <c r="W360" s="294"/>
    </row>
    <row r="361" spans="1:23" ht="15.75" customHeight="1">
      <c r="A361" s="216"/>
      <c r="B361" s="217"/>
      <c r="C361" s="216"/>
      <c r="D361" s="218"/>
      <c r="E361" s="216"/>
      <c r="F361" s="219"/>
      <c r="H361" s="216"/>
      <c r="I361" s="216"/>
      <c r="J361" s="216"/>
      <c r="K361" s="221"/>
      <c r="L361" s="216"/>
      <c r="M361" s="216"/>
      <c r="N361" s="216"/>
      <c r="O361" s="216"/>
      <c r="R361" s="223"/>
      <c r="T361" s="294"/>
      <c r="U361" s="216"/>
      <c r="V361" s="216"/>
      <c r="W361" s="294"/>
    </row>
    <row r="362" spans="1:23" ht="15.75" customHeight="1">
      <c r="A362" s="216"/>
      <c r="B362" s="217"/>
      <c r="C362" s="216"/>
      <c r="D362" s="218"/>
      <c r="E362" s="216"/>
      <c r="F362" s="219"/>
      <c r="H362" s="216"/>
      <c r="I362" s="216"/>
      <c r="J362" s="216"/>
      <c r="K362" s="221"/>
      <c r="L362" s="216"/>
      <c r="M362" s="216"/>
      <c r="N362" s="216"/>
      <c r="O362" s="216"/>
      <c r="R362" s="223"/>
      <c r="T362" s="294"/>
      <c r="U362" s="216"/>
      <c r="V362" s="216"/>
      <c r="W362" s="294"/>
    </row>
    <row r="363" spans="1:23" ht="15.75" customHeight="1">
      <c r="A363" s="216"/>
      <c r="B363" s="217"/>
      <c r="C363" s="216"/>
      <c r="D363" s="218"/>
      <c r="E363" s="216"/>
      <c r="F363" s="219"/>
      <c r="H363" s="216"/>
      <c r="I363" s="216"/>
      <c r="J363" s="216"/>
      <c r="K363" s="221"/>
      <c r="L363" s="216"/>
      <c r="M363" s="216"/>
      <c r="N363" s="216"/>
      <c r="O363" s="216"/>
      <c r="R363" s="223"/>
      <c r="T363" s="294"/>
      <c r="U363" s="216"/>
      <c r="V363" s="216"/>
      <c r="W363" s="294"/>
    </row>
    <row r="364" spans="1:23" ht="15.75" customHeight="1">
      <c r="A364" s="216"/>
      <c r="B364" s="217"/>
      <c r="C364" s="216"/>
      <c r="D364" s="218"/>
      <c r="E364" s="216"/>
      <c r="F364" s="219"/>
      <c r="H364" s="216"/>
      <c r="I364" s="216"/>
      <c r="J364" s="216"/>
      <c r="K364" s="221"/>
      <c r="L364" s="216"/>
      <c r="M364" s="216"/>
      <c r="N364" s="216"/>
      <c r="O364" s="216"/>
      <c r="R364" s="223"/>
      <c r="T364" s="294"/>
      <c r="U364" s="216"/>
      <c r="V364" s="216"/>
      <c r="W364" s="294"/>
    </row>
    <row r="365" spans="1:23" ht="15.75" customHeight="1">
      <c r="A365" s="216"/>
      <c r="B365" s="217"/>
      <c r="C365" s="216"/>
      <c r="D365" s="218"/>
      <c r="E365" s="216"/>
      <c r="F365" s="219"/>
      <c r="H365" s="216"/>
      <c r="I365" s="216"/>
      <c r="J365" s="216"/>
      <c r="K365" s="221"/>
      <c r="L365" s="216"/>
      <c r="M365" s="216"/>
      <c r="N365" s="216"/>
      <c r="O365" s="216"/>
      <c r="R365" s="223"/>
      <c r="T365" s="294"/>
      <c r="U365" s="216"/>
      <c r="V365" s="216"/>
      <c r="W365" s="294"/>
    </row>
    <row r="366" spans="1:23" ht="15.75" customHeight="1">
      <c r="A366" s="216"/>
      <c r="B366" s="217"/>
      <c r="C366" s="216"/>
      <c r="D366" s="218"/>
      <c r="E366" s="216"/>
      <c r="F366" s="219"/>
      <c r="H366" s="216"/>
      <c r="I366" s="216"/>
      <c r="J366" s="216"/>
      <c r="K366" s="221"/>
      <c r="L366" s="216"/>
      <c r="M366" s="216"/>
      <c r="N366" s="216"/>
      <c r="O366" s="216"/>
      <c r="R366" s="223"/>
      <c r="T366" s="294"/>
      <c r="U366" s="216"/>
      <c r="V366" s="216"/>
      <c r="W366" s="294"/>
    </row>
    <row r="367" spans="1:23" ht="15.75" customHeight="1">
      <c r="A367" s="216"/>
      <c r="B367" s="217"/>
      <c r="C367" s="216"/>
      <c r="D367" s="218"/>
      <c r="E367" s="216"/>
      <c r="F367" s="219"/>
      <c r="H367" s="216"/>
      <c r="I367" s="216"/>
      <c r="J367" s="216"/>
      <c r="K367" s="221"/>
      <c r="L367" s="216"/>
      <c r="M367" s="216"/>
      <c r="N367" s="216"/>
      <c r="O367" s="216"/>
      <c r="R367" s="223"/>
      <c r="T367" s="294"/>
      <c r="U367" s="216"/>
      <c r="V367" s="216"/>
      <c r="W367" s="294"/>
    </row>
    <row r="368" spans="1:23" ht="15.75" customHeight="1">
      <c r="A368" s="216"/>
      <c r="B368" s="217"/>
      <c r="C368" s="216"/>
      <c r="D368" s="218"/>
      <c r="E368" s="216"/>
      <c r="F368" s="219"/>
      <c r="H368" s="216"/>
      <c r="I368" s="216"/>
      <c r="J368" s="216"/>
      <c r="K368" s="221"/>
      <c r="L368" s="216"/>
      <c r="M368" s="216"/>
      <c r="N368" s="216"/>
      <c r="O368" s="216"/>
      <c r="R368" s="223"/>
      <c r="T368" s="294"/>
      <c r="U368" s="216"/>
      <c r="V368" s="216"/>
      <c r="W368" s="294"/>
    </row>
    <row r="369" spans="1:23" ht="15.75" customHeight="1">
      <c r="A369" s="216"/>
      <c r="B369" s="217"/>
      <c r="C369" s="216"/>
      <c r="D369" s="218"/>
      <c r="E369" s="216"/>
      <c r="F369" s="219"/>
      <c r="H369" s="216"/>
      <c r="I369" s="216"/>
      <c r="J369" s="216"/>
      <c r="K369" s="221"/>
      <c r="L369" s="216"/>
      <c r="M369" s="216"/>
      <c r="N369" s="216"/>
      <c r="O369" s="216"/>
      <c r="R369" s="223"/>
      <c r="T369" s="294"/>
      <c r="U369" s="216"/>
      <c r="V369" s="216"/>
      <c r="W369" s="294"/>
    </row>
    <row r="370" spans="1:23" ht="15.75" customHeight="1">
      <c r="A370" s="216"/>
      <c r="B370" s="217"/>
      <c r="C370" s="216"/>
      <c r="D370" s="218"/>
      <c r="E370" s="216"/>
      <c r="F370" s="219"/>
      <c r="H370" s="216"/>
      <c r="I370" s="216"/>
      <c r="J370" s="216"/>
      <c r="K370" s="221"/>
      <c r="L370" s="216"/>
      <c r="M370" s="216"/>
      <c r="N370" s="216"/>
      <c r="O370" s="216"/>
      <c r="R370" s="223"/>
      <c r="T370" s="294"/>
      <c r="U370" s="216"/>
      <c r="V370" s="216"/>
      <c r="W370" s="294"/>
    </row>
    <row r="371" spans="1:23" ht="15.75" customHeight="1">
      <c r="A371" s="216"/>
      <c r="B371" s="217"/>
      <c r="C371" s="216"/>
      <c r="D371" s="218"/>
      <c r="E371" s="216"/>
      <c r="F371" s="219"/>
      <c r="H371" s="216"/>
      <c r="I371" s="216"/>
      <c r="J371" s="216"/>
      <c r="K371" s="221"/>
      <c r="L371" s="216"/>
      <c r="M371" s="216"/>
      <c r="N371" s="216"/>
      <c r="O371" s="216"/>
      <c r="R371" s="223"/>
      <c r="T371" s="294"/>
      <c r="U371" s="216"/>
      <c r="V371" s="216"/>
      <c r="W371" s="294"/>
    </row>
    <row r="372" spans="1:23" ht="15.75" customHeight="1">
      <c r="A372" s="216"/>
      <c r="B372" s="217"/>
      <c r="C372" s="216"/>
      <c r="D372" s="218"/>
      <c r="E372" s="216"/>
      <c r="F372" s="219"/>
      <c r="H372" s="216"/>
      <c r="I372" s="216"/>
      <c r="J372" s="216"/>
      <c r="K372" s="221"/>
      <c r="L372" s="216"/>
      <c r="M372" s="216"/>
      <c r="N372" s="216"/>
      <c r="O372" s="216"/>
      <c r="R372" s="223"/>
      <c r="T372" s="294"/>
      <c r="U372" s="216"/>
      <c r="V372" s="216"/>
      <c r="W372" s="294"/>
    </row>
    <row r="373" spans="1:23" ht="15.75" customHeight="1">
      <c r="A373" s="216"/>
      <c r="B373" s="217"/>
      <c r="C373" s="216"/>
      <c r="D373" s="218"/>
      <c r="E373" s="216"/>
      <c r="F373" s="219"/>
      <c r="H373" s="216"/>
      <c r="I373" s="216"/>
      <c r="J373" s="216"/>
      <c r="K373" s="221"/>
      <c r="L373" s="216"/>
      <c r="M373" s="216"/>
      <c r="N373" s="216"/>
      <c r="O373" s="216"/>
      <c r="R373" s="223"/>
      <c r="T373" s="294"/>
      <c r="U373" s="216"/>
      <c r="V373" s="216"/>
      <c r="W373" s="294"/>
    </row>
    <row r="374" spans="1:23" ht="15.75" customHeight="1">
      <c r="A374" s="216"/>
      <c r="B374" s="217"/>
      <c r="C374" s="216"/>
      <c r="D374" s="218"/>
      <c r="E374" s="216"/>
      <c r="F374" s="219"/>
      <c r="H374" s="216"/>
      <c r="I374" s="216"/>
      <c r="J374" s="216"/>
      <c r="K374" s="221"/>
      <c r="L374" s="216"/>
      <c r="M374" s="216"/>
      <c r="N374" s="216"/>
      <c r="O374" s="216"/>
      <c r="R374" s="223"/>
      <c r="T374" s="294"/>
      <c r="U374" s="216"/>
      <c r="V374" s="216"/>
      <c r="W374" s="294"/>
    </row>
    <row r="375" spans="1:23" ht="15.75" customHeight="1">
      <c r="A375" s="216"/>
      <c r="B375" s="217"/>
      <c r="C375" s="216"/>
      <c r="D375" s="218"/>
      <c r="E375" s="216"/>
      <c r="F375" s="219"/>
      <c r="H375" s="216"/>
      <c r="I375" s="216"/>
      <c r="J375" s="216"/>
      <c r="K375" s="221"/>
      <c r="L375" s="216"/>
      <c r="M375" s="216"/>
      <c r="N375" s="216"/>
      <c r="O375" s="216"/>
      <c r="R375" s="223"/>
      <c r="T375" s="294"/>
      <c r="U375" s="216"/>
      <c r="V375" s="216"/>
      <c r="W375" s="294"/>
    </row>
    <row r="376" spans="1:23" ht="15.75" customHeight="1">
      <c r="A376" s="216"/>
      <c r="B376" s="217"/>
      <c r="C376" s="216"/>
      <c r="D376" s="218"/>
      <c r="E376" s="216"/>
      <c r="F376" s="219"/>
      <c r="H376" s="216"/>
      <c r="I376" s="216"/>
      <c r="J376" s="216"/>
      <c r="K376" s="221"/>
      <c r="L376" s="216"/>
      <c r="M376" s="216"/>
      <c r="N376" s="216"/>
      <c r="O376" s="216"/>
      <c r="R376" s="223"/>
      <c r="T376" s="294"/>
      <c r="U376" s="216"/>
      <c r="V376" s="216"/>
      <c r="W376" s="294"/>
    </row>
    <row r="377" spans="1:23" ht="15.75" customHeight="1">
      <c r="A377" s="216"/>
      <c r="B377" s="217"/>
      <c r="C377" s="216"/>
      <c r="D377" s="218"/>
      <c r="E377" s="216"/>
      <c r="F377" s="219"/>
      <c r="H377" s="216"/>
      <c r="I377" s="216"/>
      <c r="J377" s="216"/>
      <c r="K377" s="221"/>
      <c r="L377" s="216"/>
      <c r="M377" s="216"/>
      <c r="N377" s="216"/>
      <c r="O377" s="216"/>
      <c r="R377" s="223"/>
      <c r="T377" s="294"/>
      <c r="U377" s="216"/>
      <c r="V377" s="216"/>
      <c r="W377" s="294"/>
    </row>
    <row r="378" spans="1:23" ht="15.75" customHeight="1">
      <c r="A378" s="216"/>
      <c r="B378" s="217"/>
      <c r="C378" s="216"/>
      <c r="D378" s="218"/>
      <c r="E378" s="216"/>
      <c r="F378" s="219"/>
      <c r="H378" s="216"/>
      <c r="I378" s="216"/>
      <c r="J378" s="216"/>
      <c r="K378" s="221"/>
      <c r="L378" s="216"/>
      <c r="M378" s="216"/>
      <c r="N378" s="216"/>
      <c r="O378" s="216"/>
      <c r="R378" s="223"/>
      <c r="T378" s="294"/>
      <c r="U378" s="216"/>
      <c r="V378" s="216"/>
      <c r="W378" s="294"/>
    </row>
    <row r="379" spans="1:23" ht="15.75" customHeight="1">
      <c r="A379" s="216"/>
      <c r="B379" s="217"/>
      <c r="C379" s="216"/>
      <c r="D379" s="218"/>
      <c r="E379" s="216"/>
      <c r="F379" s="219"/>
      <c r="H379" s="216"/>
      <c r="I379" s="216"/>
      <c r="J379" s="216"/>
      <c r="K379" s="221"/>
      <c r="L379" s="216"/>
      <c r="M379" s="216"/>
      <c r="N379" s="216"/>
      <c r="O379" s="216"/>
      <c r="R379" s="223"/>
      <c r="T379" s="294"/>
      <c r="U379" s="216"/>
      <c r="V379" s="216"/>
      <c r="W379" s="294"/>
    </row>
    <row r="380" spans="1:23" ht="15.75" customHeight="1">
      <c r="A380" s="216"/>
      <c r="B380" s="217"/>
      <c r="C380" s="216"/>
      <c r="D380" s="218"/>
      <c r="E380" s="216"/>
      <c r="F380" s="219"/>
      <c r="H380" s="216"/>
      <c r="I380" s="216"/>
      <c r="J380" s="216"/>
      <c r="K380" s="221"/>
      <c r="L380" s="216"/>
      <c r="M380" s="216"/>
      <c r="N380" s="216"/>
      <c r="O380" s="216"/>
      <c r="R380" s="223"/>
      <c r="T380" s="294"/>
      <c r="U380" s="216"/>
      <c r="V380" s="216"/>
      <c r="W380" s="294"/>
    </row>
    <row r="381" spans="1:23" ht="15.75" customHeight="1">
      <c r="A381" s="216"/>
      <c r="B381" s="217"/>
      <c r="C381" s="216"/>
      <c r="D381" s="218"/>
      <c r="E381" s="216"/>
      <c r="F381" s="219"/>
      <c r="H381" s="216"/>
      <c r="I381" s="216"/>
      <c r="J381" s="216"/>
      <c r="K381" s="221"/>
      <c r="L381" s="216"/>
      <c r="M381" s="216"/>
      <c r="N381" s="216"/>
      <c r="O381" s="216"/>
      <c r="R381" s="223"/>
      <c r="T381" s="294"/>
      <c r="U381" s="216"/>
      <c r="V381" s="216"/>
      <c r="W381" s="294"/>
    </row>
    <row r="382" spans="1:23" ht="15.75" customHeight="1">
      <c r="A382" s="216"/>
      <c r="B382" s="217"/>
      <c r="C382" s="216"/>
      <c r="D382" s="218"/>
      <c r="E382" s="216"/>
      <c r="F382" s="219"/>
      <c r="H382" s="216"/>
      <c r="I382" s="216"/>
      <c r="J382" s="216"/>
      <c r="K382" s="221"/>
      <c r="L382" s="216"/>
      <c r="M382" s="216"/>
      <c r="N382" s="216"/>
      <c r="O382" s="216"/>
      <c r="R382" s="223"/>
      <c r="T382" s="294"/>
      <c r="U382" s="216"/>
      <c r="V382" s="216"/>
      <c r="W382" s="294"/>
    </row>
    <row r="383" spans="1:23" ht="15.75" customHeight="1">
      <c r="A383" s="216"/>
      <c r="B383" s="217"/>
      <c r="C383" s="216"/>
      <c r="D383" s="218"/>
      <c r="E383" s="216"/>
      <c r="F383" s="219"/>
      <c r="H383" s="216"/>
      <c r="I383" s="216"/>
      <c r="J383" s="216"/>
      <c r="K383" s="221"/>
      <c r="L383" s="216"/>
      <c r="M383" s="216"/>
      <c r="N383" s="216"/>
      <c r="O383" s="216"/>
      <c r="R383" s="223"/>
      <c r="T383" s="294"/>
      <c r="U383" s="216"/>
      <c r="V383" s="216"/>
      <c r="W383" s="294"/>
    </row>
    <row r="384" spans="1:23" ht="15.75" customHeight="1">
      <c r="A384" s="216"/>
      <c r="B384" s="217"/>
      <c r="C384" s="216"/>
      <c r="D384" s="218"/>
      <c r="E384" s="216"/>
      <c r="F384" s="219"/>
      <c r="H384" s="216"/>
      <c r="I384" s="216"/>
      <c r="J384" s="216"/>
      <c r="K384" s="221"/>
      <c r="L384" s="216"/>
      <c r="M384" s="216"/>
      <c r="N384" s="216"/>
      <c r="O384" s="216"/>
      <c r="R384" s="223"/>
      <c r="T384" s="294"/>
      <c r="U384" s="216"/>
      <c r="V384" s="216"/>
      <c r="W384" s="294"/>
    </row>
    <row r="385" spans="1:23" ht="15.75" customHeight="1">
      <c r="A385" s="216"/>
      <c r="B385" s="217"/>
      <c r="C385" s="216"/>
      <c r="D385" s="218"/>
      <c r="E385" s="216"/>
      <c r="F385" s="219"/>
      <c r="H385" s="216"/>
      <c r="I385" s="216"/>
      <c r="J385" s="216"/>
      <c r="K385" s="221"/>
      <c r="L385" s="216"/>
      <c r="M385" s="216"/>
      <c r="N385" s="216"/>
      <c r="O385" s="216"/>
      <c r="R385" s="223"/>
      <c r="T385" s="294"/>
      <c r="U385" s="216"/>
      <c r="V385" s="216"/>
      <c r="W385" s="294"/>
    </row>
    <row r="386" spans="1:23" ht="15.75" customHeight="1">
      <c r="A386" s="216"/>
      <c r="B386" s="217"/>
      <c r="C386" s="216"/>
      <c r="D386" s="218"/>
      <c r="E386" s="216"/>
      <c r="F386" s="219"/>
      <c r="H386" s="216"/>
      <c r="I386" s="216"/>
      <c r="J386" s="216"/>
      <c r="K386" s="221"/>
      <c r="L386" s="216"/>
      <c r="M386" s="216"/>
      <c r="N386" s="216"/>
      <c r="O386" s="216"/>
      <c r="R386" s="223"/>
      <c r="T386" s="294"/>
      <c r="U386" s="216"/>
      <c r="V386" s="216"/>
      <c r="W386" s="294"/>
    </row>
    <row r="387" spans="1:23" ht="15.75" customHeight="1">
      <c r="A387" s="216"/>
      <c r="B387" s="217"/>
      <c r="C387" s="216"/>
      <c r="D387" s="218"/>
      <c r="E387" s="216"/>
      <c r="F387" s="219"/>
      <c r="H387" s="216"/>
      <c r="I387" s="216"/>
      <c r="J387" s="216"/>
      <c r="K387" s="221"/>
      <c r="L387" s="216"/>
      <c r="M387" s="216"/>
      <c r="N387" s="216"/>
      <c r="O387" s="216"/>
      <c r="R387" s="223"/>
      <c r="T387" s="294"/>
      <c r="U387" s="216"/>
      <c r="V387" s="216"/>
      <c r="W387" s="294"/>
    </row>
    <row r="388" spans="1:23" ht="15.75" customHeight="1">
      <c r="A388" s="216"/>
      <c r="B388" s="217"/>
      <c r="C388" s="216"/>
      <c r="D388" s="218"/>
      <c r="E388" s="216"/>
      <c r="F388" s="219"/>
      <c r="H388" s="216"/>
      <c r="I388" s="216"/>
      <c r="J388" s="216"/>
      <c r="K388" s="221"/>
      <c r="L388" s="216"/>
      <c r="M388" s="216"/>
      <c r="N388" s="216"/>
      <c r="O388" s="216"/>
      <c r="R388" s="223"/>
      <c r="T388" s="294"/>
      <c r="U388" s="216"/>
      <c r="V388" s="216"/>
      <c r="W388" s="294"/>
    </row>
    <row r="389" spans="1:23" ht="15.75" customHeight="1">
      <c r="A389" s="216"/>
      <c r="B389" s="217"/>
      <c r="C389" s="216"/>
      <c r="D389" s="218"/>
      <c r="E389" s="216"/>
      <c r="F389" s="219"/>
      <c r="H389" s="216"/>
      <c r="I389" s="216"/>
      <c r="J389" s="216"/>
      <c r="K389" s="221"/>
      <c r="L389" s="216"/>
      <c r="M389" s="216"/>
      <c r="N389" s="216"/>
      <c r="O389" s="216"/>
      <c r="R389" s="223"/>
      <c r="T389" s="294"/>
      <c r="U389" s="216"/>
      <c r="V389" s="216"/>
      <c r="W389" s="294"/>
    </row>
    <row r="390" spans="1:23" ht="15.75" customHeight="1">
      <c r="A390" s="216"/>
      <c r="B390" s="217"/>
      <c r="C390" s="216"/>
      <c r="D390" s="218"/>
      <c r="E390" s="216"/>
      <c r="F390" s="219"/>
      <c r="H390" s="216"/>
      <c r="I390" s="216"/>
      <c r="J390" s="216"/>
      <c r="K390" s="221"/>
      <c r="L390" s="216"/>
      <c r="M390" s="216"/>
      <c r="N390" s="216"/>
      <c r="O390" s="216"/>
      <c r="R390" s="223"/>
      <c r="T390" s="294"/>
      <c r="U390" s="216"/>
      <c r="V390" s="216"/>
      <c r="W390" s="294"/>
    </row>
    <row r="391" spans="1:23" ht="15.75" customHeight="1">
      <c r="A391" s="216"/>
      <c r="B391" s="217"/>
      <c r="C391" s="216"/>
      <c r="D391" s="218"/>
      <c r="E391" s="216"/>
      <c r="F391" s="219"/>
      <c r="H391" s="216"/>
      <c r="I391" s="216"/>
      <c r="J391" s="216"/>
      <c r="K391" s="221"/>
      <c r="L391" s="216"/>
      <c r="M391" s="216"/>
      <c r="N391" s="216"/>
      <c r="O391" s="216"/>
      <c r="R391" s="223"/>
      <c r="T391" s="294"/>
      <c r="U391" s="216"/>
      <c r="V391" s="216"/>
      <c r="W391" s="294"/>
    </row>
    <row r="392" spans="1:23" ht="15.75" customHeight="1">
      <c r="A392" s="216"/>
      <c r="B392" s="217"/>
      <c r="C392" s="216"/>
      <c r="D392" s="218"/>
      <c r="E392" s="216"/>
      <c r="F392" s="219"/>
      <c r="H392" s="216"/>
      <c r="I392" s="216"/>
      <c r="J392" s="216"/>
      <c r="K392" s="221"/>
      <c r="L392" s="216"/>
      <c r="M392" s="216"/>
      <c r="N392" s="216"/>
      <c r="O392" s="216"/>
      <c r="R392" s="223"/>
      <c r="T392" s="294"/>
      <c r="U392" s="216"/>
      <c r="V392" s="216"/>
      <c r="W392" s="294"/>
    </row>
    <row r="393" spans="1:23" ht="15.75" customHeight="1">
      <c r="A393" s="216"/>
      <c r="B393" s="217"/>
      <c r="C393" s="216"/>
      <c r="D393" s="218"/>
      <c r="E393" s="216"/>
      <c r="F393" s="219"/>
      <c r="H393" s="216"/>
      <c r="I393" s="216"/>
      <c r="J393" s="216"/>
      <c r="K393" s="221"/>
      <c r="L393" s="216"/>
      <c r="M393" s="216"/>
      <c r="N393" s="216"/>
      <c r="O393" s="216"/>
      <c r="R393" s="223"/>
      <c r="T393" s="294"/>
      <c r="U393" s="216"/>
      <c r="V393" s="216"/>
      <c r="W393" s="294"/>
    </row>
    <row r="394" spans="1:23" ht="15.75" customHeight="1">
      <c r="A394" s="216"/>
      <c r="B394" s="217"/>
      <c r="C394" s="216"/>
      <c r="D394" s="218"/>
      <c r="E394" s="216"/>
      <c r="F394" s="219"/>
      <c r="H394" s="216"/>
      <c r="I394" s="216"/>
      <c r="J394" s="216"/>
      <c r="K394" s="221"/>
      <c r="L394" s="216"/>
      <c r="M394" s="216"/>
      <c r="N394" s="216"/>
      <c r="O394" s="216"/>
      <c r="R394" s="223"/>
      <c r="T394" s="294"/>
      <c r="U394" s="216"/>
      <c r="V394" s="216"/>
      <c r="W394" s="294"/>
    </row>
    <row r="395" spans="1:23" ht="15.75" customHeight="1">
      <c r="A395" s="216"/>
      <c r="B395" s="217"/>
      <c r="C395" s="216"/>
      <c r="D395" s="218"/>
      <c r="E395" s="216"/>
      <c r="F395" s="219"/>
      <c r="H395" s="216"/>
      <c r="I395" s="216"/>
      <c r="J395" s="216"/>
      <c r="K395" s="221"/>
      <c r="L395" s="216"/>
      <c r="M395" s="216"/>
      <c r="N395" s="216"/>
      <c r="O395" s="216"/>
      <c r="R395" s="223"/>
      <c r="T395" s="294"/>
      <c r="U395" s="216"/>
      <c r="V395" s="216"/>
      <c r="W395" s="294"/>
    </row>
    <row r="396" spans="1:23" ht="15.75" customHeight="1">
      <c r="A396" s="216"/>
      <c r="B396" s="217"/>
      <c r="C396" s="216"/>
      <c r="D396" s="218"/>
      <c r="E396" s="216"/>
      <c r="F396" s="219"/>
      <c r="H396" s="216"/>
      <c r="I396" s="216"/>
      <c r="J396" s="216"/>
      <c r="K396" s="221"/>
      <c r="L396" s="216"/>
      <c r="M396" s="216"/>
      <c r="N396" s="216"/>
      <c r="O396" s="216"/>
      <c r="R396" s="223"/>
      <c r="T396" s="294"/>
      <c r="U396" s="216"/>
      <c r="V396" s="216"/>
      <c r="W396" s="294"/>
    </row>
    <row r="397" spans="1:23" ht="15.75" customHeight="1">
      <c r="A397" s="216"/>
      <c r="B397" s="217"/>
      <c r="C397" s="216"/>
      <c r="D397" s="218"/>
      <c r="E397" s="216"/>
      <c r="F397" s="219"/>
      <c r="H397" s="216"/>
      <c r="I397" s="216"/>
      <c r="J397" s="216"/>
      <c r="K397" s="221"/>
      <c r="L397" s="216"/>
      <c r="M397" s="216"/>
      <c r="N397" s="216"/>
      <c r="O397" s="216"/>
      <c r="R397" s="223"/>
      <c r="T397" s="294"/>
      <c r="U397" s="216"/>
      <c r="V397" s="216"/>
      <c r="W397" s="294"/>
    </row>
    <row r="398" spans="1:23" ht="15.75" customHeight="1">
      <c r="A398" s="216"/>
      <c r="B398" s="217"/>
      <c r="C398" s="216"/>
      <c r="D398" s="218"/>
      <c r="E398" s="216"/>
      <c r="F398" s="219"/>
      <c r="H398" s="216"/>
      <c r="I398" s="216"/>
      <c r="J398" s="216"/>
      <c r="K398" s="221"/>
      <c r="L398" s="216"/>
      <c r="M398" s="216"/>
      <c r="N398" s="216"/>
      <c r="O398" s="216"/>
      <c r="R398" s="223"/>
      <c r="T398" s="294"/>
      <c r="U398" s="216"/>
      <c r="V398" s="216"/>
      <c r="W398" s="294"/>
    </row>
    <row r="399" spans="1:23" ht="15.75" customHeight="1">
      <c r="A399" s="216"/>
      <c r="B399" s="217"/>
      <c r="C399" s="216"/>
      <c r="D399" s="218"/>
      <c r="E399" s="216"/>
      <c r="F399" s="219"/>
      <c r="H399" s="216"/>
      <c r="I399" s="216"/>
      <c r="J399" s="216"/>
      <c r="K399" s="221"/>
      <c r="L399" s="216"/>
      <c r="M399" s="216"/>
      <c r="N399" s="216"/>
      <c r="O399" s="216"/>
      <c r="R399" s="223"/>
      <c r="T399" s="294"/>
      <c r="U399" s="216"/>
      <c r="V399" s="216"/>
      <c r="W399" s="294"/>
    </row>
    <row r="400" spans="1:23" ht="15.75" customHeight="1">
      <c r="A400" s="216"/>
      <c r="B400" s="217"/>
      <c r="C400" s="216"/>
      <c r="D400" s="218"/>
      <c r="E400" s="216"/>
      <c r="F400" s="219"/>
      <c r="H400" s="216"/>
      <c r="I400" s="216"/>
      <c r="J400" s="216"/>
      <c r="K400" s="221"/>
      <c r="L400" s="216"/>
      <c r="M400" s="216"/>
      <c r="N400" s="216"/>
      <c r="O400" s="216"/>
      <c r="R400" s="223"/>
      <c r="T400" s="294"/>
      <c r="U400" s="216"/>
      <c r="V400" s="216"/>
      <c r="W400" s="294"/>
    </row>
    <row r="401" spans="1:23" ht="15.75" customHeight="1">
      <c r="A401" s="216"/>
      <c r="B401" s="217"/>
      <c r="C401" s="216"/>
      <c r="D401" s="218"/>
      <c r="E401" s="216"/>
      <c r="F401" s="219"/>
      <c r="H401" s="216"/>
      <c r="I401" s="216"/>
      <c r="J401" s="216"/>
      <c r="K401" s="221"/>
      <c r="L401" s="216"/>
      <c r="M401" s="216"/>
      <c r="N401" s="216"/>
      <c r="O401" s="216"/>
      <c r="R401" s="223"/>
      <c r="T401" s="294"/>
      <c r="U401" s="216"/>
      <c r="V401" s="216"/>
      <c r="W401" s="294"/>
    </row>
    <row r="402" spans="1:23" ht="15.75" customHeight="1">
      <c r="A402" s="216"/>
      <c r="B402" s="217"/>
      <c r="C402" s="216"/>
      <c r="D402" s="218"/>
      <c r="E402" s="216"/>
      <c r="F402" s="219"/>
      <c r="H402" s="216"/>
      <c r="I402" s="216"/>
      <c r="J402" s="216"/>
      <c r="K402" s="221"/>
      <c r="L402" s="216"/>
      <c r="M402" s="216"/>
      <c r="N402" s="216"/>
      <c r="O402" s="216"/>
      <c r="R402" s="223"/>
      <c r="T402" s="294"/>
      <c r="U402" s="216"/>
      <c r="V402" s="216"/>
      <c r="W402" s="294"/>
    </row>
    <row r="403" spans="1:23" ht="15.75" customHeight="1">
      <c r="A403" s="216"/>
      <c r="B403" s="217"/>
      <c r="C403" s="216"/>
      <c r="D403" s="218"/>
      <c r="E403" s="216"/>
      <c r="F403" s="219"/>
      <c r="H403" s="216"/>
      <c r="I403" s="216"/>
      <c r="J403" s="216"/>
      <c r="K403" s="221"/>
      <c r="L403" s="216"/>
      <c r="M403" s="216"/>
      <c r="N403" s="216"/>
      <c r="O403" s="216"/>
      <c r="R403" s="223"/>
      <c r="T403" s="294"/>
      <c r="U403" s="216"/>
      <c r="V403" s="216"/>
      <c r="W403" s="294"/>
    </row>
    <row r="404" spans="1:23" ht="15.75" customHeight="1">
      <c r="A404" s="216"/>
      <c r="B404" s="217"/>
      <c r="C404" s="216"/>
      <c r="D404" s="218"/>
      <c r="E404" s="216"/>
      <c r="F404" s="219"/>
      <c r="H404" s="216"/>
      <c r="I404" s="216"/>
      <c r="J404" s="216"/>
      <c r="K404" s="221"/>
      <c r="L404" s="216"/>
      <c r="M404" s="216"/>
      <c r="N404" s="216"/>
      <c r="O404" s="216"/>
      <c r="R404" s="223"/>
      <c r="T404" s="294"/>
      <c r="U404" s="216"/>
      <c r="V404" s="216"/>
      <c r="W404" s="294"/>
    </row>
    <row r="405" spans="1:23" ht="15.75" customHeight="1">
      <c r="A405" s="216"/>
      <c r="B405" s="217"/>
      <c r="C405" s="216"/>
      <c r="D405" s="218"/>
      <c r="E405" s="216"/>
      <c r="F405" s="219"/>
      <c r="H405" s="216"/>
      <c r="I405" s="216"/>
      <c r="J405" s="216"/>
      <c r="K405" s="221"/>
      <c r="L405" s="216"/>
      <c r="M405" s="216"/>
      <c r="N405" s="216"/>
      <c r="O405" s="216"/>
      <c r="R405" s="223"/>
      <c r="T405" s="294"/>
      <c r="U405" s="216"/>
      <c r="V405" s="216"/>
      <c r="W405" s="294"/>
    </row>
    <row r="406" spans="1:23" ht="15.75" customHeight="1">
      <c r="A406" s="216"/>
      <c r="B406" s="217"/>
      <c r="C406" s="216"/>
      <c r="D406" s="218"/>
      <c r="E406" s="216"/>
      <c r="F406" s="219"/>
      <c r="H406" s="216"/>
      <c r="I406" s="216"/>
      <c r="J406" s="216"/>
      <c r="K406" s="221"/>
      <c r="L406" s="216"/>
      <c r="M406" s="216"/>
      <c r="N406" s="216"/>
      <c r="O406" s="216"/>
      <c r="R406" s="223"/>
      <c r="T406" s="294"/>
      <c r="U406" s="216"/>
      <c r="V406" s="216"/>
      <c r="W406" s="294"/>
    </row>
    <row r="407" spans="1:23" ht="15.75" customHeight="1">
      <c r="A407" s="216"/>
      <c r="B407" s="217"/>
      <c r="C407" s="216"/>
      <c r="D407" s="218"/>
      <c r="E407" s="216"/>
      <c r="F407" s="219"/>
      <c r="H407" s="216"/>
      <c r="I407" s="216"/>
      <c r="J407" s="216"/>
      <c r="K407" s="221"/>
      <c r="L407" s="216"/>
      <c r="M407" s="216"/>
      <c r="N407" s="216"/>
      <c r="O407" s="216"/>
      <c r="R407" s="223"/>
      <c r="T407" s="294"/>
      <c r="U407" s="216"/>
      <c r="V407" s="216"/>
      <c r="W407" s="294"/>
    </row>
    <row r="408" spans="1:23" ht="15.75" customHeight="1">
      <c r="A408" s="216"/>
      <c r="B408" s="217"/>
      <c r="C408" s="216"/>
      <c r="D408" s="218"/>
      <c r="E408" s="216"/>
      <c r="F408" s="219"/>
      <c r="H408" s="216"/>
      <c r="I408" s="216"/>
      <c r="J408" s="216"/>
      <c r="K408" s="221"/>
      <c r="L408" s="216"/>
      <c r="M408" s="216"/>
      <c r="N408" s="216"/>
      <c r="O408" s="216"/>
      <c r="R408" s="223"/>
      <c r="T408" s="294"/>
      <c r="U408" s="216"/>
      <c r="V408" s="216"/>
      <c r="W408" s="294"/>
    </row>
    <row r="409" spans="1:23" ht="15.75" customHeight="1">
      <c r="A409" s="216"/>
      <c r="B409" s="217"/>
      <c r="C409" s="216"/>
      <c r="D409" s="218"/>
      <c r="E409" s="216"/>
      <c r="F409" s="219"/>
      <c r="H409" s="216"/>
      <c r="I409" s="216"/>
      <c r="J409" s="216"/>
      <c r="K409" s="221"/>
      <c r="L409" s="216"/>
      <c r="M409" s="216"/>
      <c r="N409" s="216"/>
      <c r="O409" s="216"/>
      <c r="R409" s="223"/>
      <c r="T409" s="294"/>
      <c r="U409" s="216"/>
      <c r="V409" s="216"/>
      <c r="W409" s="294"/>
    </row>
    <row r="410" spans="1:23" ht="15.75" customHeight="1">
      <c r="A410" s="216"/>
      <c r="B410" s="217"/>
      <c r="C410" s="216"/>
      <c r="D410" s="218"/>
      <c r="E410" s="216"/>
      <c r="F410" s="219"/>
      <c r="H410" s="216"/>
      <c r="I410" s="216"/>
      <c r="J410" s="216"/>
      <c r="K410" s="221"/>
      <c r="L410" s="216"/>
      <c r="M410" s="216"/>
      <c r="N410" s="216"/>
      <c r="O410" s="216"/>
      <c r="R410" s="223"/>
      <c r="T410" s="294"/>
      <c r="U410" s="216"/>
      <c r="V410" s="216"/>
      <c r="W410" s="294"/>
    </row>
    <row r="411" spans="1:23" ht="15.75" customHeight="1">
      <c r="A411" s="216"/>
      <c r="B411" s="217"/>
      <c r="C411" s="216"/>
      <c r="D411" s="218"/>
      <c r="E411" s="216"/>
      <c r="F411" s="219"/>
      <c r="H411" s="216"/>
      <c r="I411" s="216"/>
      <c r="J411" s="216"/>
      <c r="K411" s="221"/>
      <c r="L411" s="216"/>
      <c r="M411" s="216"/>
      <c r="N411" s="216"/>
      <c r="O411" s="216"/>
      <c r="R411" s="223"/>
      <c r="T411" s="294"/>
      <c r="U411" s="216"/>
      <c r="V411" s="216"/>
      <c r="W411" s="294"/>
    </row>
    <row r="412" spans="1:23" ht="15.75" customHeight="1">
      <c r="E412" s="294"/>
      <c r="F412" s="219"/>
      <c r="K412" s="397"/>
      <c r="L412" s="294"/>
      <c r="M412" s="294"/>
      <c r="N412" s="294"/>
      <c r="O412" s="294"/>
      <c r="R412" s="294"/>
      <c r="T412" s="294"/>
      <c r="U412" s="294"/>
      <c r="V412" s="294"/>
      <c r="W412" s="294"/>
    </row>
    <row r="413" spans="1:23" ht="15.75" customHeight="1">
      <c r="E413" s="294"/>
      <c r="F413" s="219"/>
      <c r="K413" s="397"/>
      <c r="L413" s="294"/>
      <c r="M413" s="294"/>
      <c r="N413" s="294"/>
      <c r="O413" s="294"/>
      <c r="R413" s="294"/>
      <c r="T413" s="294"/>
      <c r="U413" s="294"/>
      <c r="V413" s="294"/>
      <c r="W413" s="294"/>
    </row>
    <row r="414" spans="1:23" ht="15.75" customHeight="1">
      <c r="E414" s="294"/>
      <c r="F414" s="219"/>
      <c r="K414" s="397"/>
      <c r="L414" s="294"/>
      <c r="M414" s="294"/>
      <c r="N414" s="294"/>
      <c r="O414" s="294"/>
      <c r="R414" s="294"/>
      <c r="T414" s="294"/>
      <c r="U414" s="294"/>
      <c r="V414" s="294"/>
      <c r="W414" s="294"/>
    </row>
    <row r="415" spans="1:23" ht="15.75" customHeight="1">
      <c r="E415" s="294"/>
      <c r="F415" s="219"/>
      <c r="K415" s="397"/>
      <c r="L415" s="294"/>
      <c r="M415" s="294"/>
      <c r="N415" s="294"/>
      <c r="O415" s="294"/>
      <c r="R415" s="294"/>
      <c r="T415" s="294"/>
      <c r="U415" s="294"/>
      <c r="V415" s="294"/>
      <c r="W415" s="294"/>
    </row>
    <row r="416" spans="1:23" ht="15.75" customHeight="1">
      <c r="E416" s="294"/>
      <c r="F416" s="219"/>
      <c r="K416" s="397"/>
      <c r="L416" s="294"/>
      <c r="M416" s="294"/>
      <c r="N416" s="294"/>
      <c r="O416" s="294"/>
      <c r="R416" s="294"/>
      <c r="T416" s="294"/>
      <c r="U416" s="294"/>
      <c r="V416" s="294"/>
      <c r="W416" s="294"/>
    </row>
    <row r="417" spans="5:23" ht="15.75" customHeight="1">
      <c r="E417" s="294"/>
      <c r="K417" s="397"/>
      <c r="L417" s="294"/>
      <c r="M417" s="294"/>
      <c r="N417" s="294"/>
      <c r="O417" s="294"/>
      <c r="R417" s="294"/>
      <c r="T417" s="294"/>
      <c r="U417" s="294"/>
      <c r="V417" s="294"/>
      <c r="W417" s="294"/>
    </row>
    <row r="418" spans="5:23" ht="15.75" customHeight="1">
      <c r="E418" s="294"/>
      <c r="K418" s="397"/>
      <c r="L418" s="294"/>
      <c r="M418" s="294"/>
      <c r="N418" s="294"/>
      <c r="O418" s="294"/>
      <c r="R418" s="294"/>
      <c r="T418" s="294"/>
      <c r="U418" s="294"/>
      <c r="V418" s="294"/>
      <c r="W418" s="294"/>
    </row>
    <row r="419" spans="5:23" ht="15.75" customHeight="1">
      <c r="E419" s="294"/>
      <c r="K419" s="397"/>
      <c r="L419" s="294"/>
      <c r="M419" s="294"/>
      <c r="N419" s="294"/>
      <c r="O419" s="294"/>
      <c r="R419" s="294"/>
      <c r="T419" s="294"/>
      <c r="U419" s="294"/>
      <c r="V419" s="294"/>
      <c r="W419" s="294"/>
    </row>
    <row r="420" spans="5:23" ht="15.75" customHeight="1">
      <c r="E420" s="294"/>
      <c r="K420" s="397"/>
      <c r="L420" s="294"/>
      <c r="M420" s="294"/>
      <c r="N420" s="294"/>
      <c r="O420" s="294"/>
      <c r="R420" s="294"/>
      <c r="T420" s="294"/>
      <c r="U420" s="294"/>
      <c r="V420" s="294"/>
      <c r="W420" s="294"/>
    </row>
    <row r="421" spans="5:23" ht="15.75" customHeight="1">
      <c r="E421" s="294"/>
      <c r="K421" s="397"/>
      <c r="L421" s="294"/>
      <c r="M421" s="294"/>
      <c r="N421" s="294"/>
      <c r="O421" s="294"/>
      <c r="R421" s="294"/>
      <c r="T421" s="294"/>
      <c r="U421" s="294"/>
      <c r="V421" s="294"/>
      <c r="W421" s="294"/>
    </row>
    <row r="422" spans="5:23" ht="15.75" customHeight="1">
      <c r="E422" s="294"/>
      <c r="K422" s="397"/>
      <c r="L422" s="294"/>
      <c r="M422" s="294"/>
      <c r="N422" s="294"/>
      <c r="O422" s="294"/>
      <c r="R422" s="294"/>
      <c r="T422" s="294"/>
      <c r="U422" s="294"/>
      <c r="V422" s="294"/>
      <c r="W422" s="294"/>
    </row>
    <row r="423" spans="5:23" ht="15.75" customHeight="1">
      <c r="E423" s="294"/>
      <c r="K423" s="397"/>
      <c r="L423" s="294"/>
      <c r="M423" s="294"/>
      <c r="N423" s="294"/>
      <c r="O423" s="294"/>
      <c r="R423" s="294"/>
      <c r="T423" s="294"/>
      <c r="U423" s="294"/>
      <c r="V423" s="294"/>
      <c r="W423" s="294"/>
    </row>
    <row r="424" spans="5:23" ht="15.75" customHeight="1">
      <c r="E424" s="294"/>
      <c r="K424" s="397"/>
      <c r="L424" s="294"/>
      <c r="M424" s="294"/>
      <c r="N424" s="294"/>
      <c r="O424" s="294"/>
      <c r="R424" s="294"/>
      <c r="T424" s="294"/>
      <c r="U424" s="294"/>
      <c r="V424" s="294"/>
      <c r="W424" s="294"/>
    </row>
    <row r="425" spans="5:23" ht="15.75" customHeight="1">
      <c r="E425" s="294"/>
      <c r="K425" s="397"/>
      <c r="L425" s="294"/>
      <c r="M425" s="294"/>
      <c r="N425" s="294"/>
      <c r="O425" s="294"/>
      <c r="R425" s="294"/>
      <c r="T425" s="294"/>
      <c r="U425" s="294"/>
      <c r="V425" s="294"/>
      <c r="W425" s="294"/>
    </row>
    <row r="426" spans="5:23" ht="15.75" customHeight="1">
      <c r="E426" s="294"/>
      <c r="K426" s="397"/>
      <c r="L426" s="294"/>
      <c r="M426" s="294"/>
      <c r="N426" s="294"/>
      <c r="O426" s="294"/>
      <c r="R426" s="294"/>
      <c r="T426" s="294"/>
      <c r="U426" s="294"/>
      <c r="V426" s="294"/>
      <c r="W426" s="294"/>
    </row>
    <row r="427" spans="5:23" ht="15.75" customHeight="1">
      <c r="E427" s="294"/>
      <c r="K427" s="397"/>
      <c r="L427" s="294"/>
      <c r="M427" s="294"/>
      <c r="N427" s="294"/>
      <c r="O427" s="294"/>
      <c r="R427" s="294"/>
      <c r="T427" s="294"/>
      <c r="U427" s="294"/>
      <c r="V427" s="294"/>
      <c r="W427" s="294"/>
    </row>
    <row r="428" spans="5:23" ht="15.75" customHeight="1">
      <c r="E428" s="294"/>
      <c r="K428" s="397"/>
      <c r="L428" s="294"/>
      <c r="M428" s="294"/>
      <c r="N428" s="294"/>
      <c r="O428" s="294"/>
      <c r="R428" s="294"/>
      <c r="T428" s="294"/>
      <c r="U428" s="294"/>
      <c r="V428" s="294"/>
      <c r="W428" s="294"/>
    </row>
    <row r="429" spans="5:23" ht="15.75" customHeight="1">
      <c r="E429" s="294"/>
      <c r="K429" s="397"/>
      <c r="L429" s="294"/>
      <c r="M429" s="294"/>
      <c r="N429" s="294"/>
      <c r="O429" s="294"/>
      <c r="R429" s="294"/>
      <c r="T429" s="294"/>
      <c r="U429" s="294"/>
      <c r="V429" s="294"/>
      <c r="W429" s="294"/>
    </row>
    <row r="430" spans="5:23" ht="15.75" customHeight="1">
      <c r="E430" s="294"/>
      <c r="K430" s="397"/>
      <c r="L430" s="294"/>
      <c r="M430" s="294"/>
      <c r="N430" s="294"/>
      <c r="O430" s="294"/>
      <c r="R430" s="294"/>
      <c r="T430" s="294"/>
      <c r="U430" s="294"/>
      <c r="V430" s="294"/>
      <c r="W430" s="294"/>
    </row>
    <row r="431" spans="5:23" ht="15.75" customHeight="1">
      <c r="E431" s="294"/>
      <c r="K431" s="397"/>
      <c r="L431" s="294"/>
      <c r="M431" s="294"/>
      <c r="N431" s="294"/>
      <c r="O431" s="294"/>
      <c r="R431" s="294"/>
      <c r="T431" s="294"/>
      <c r="U431" s="294"/>
      <c r="V431" s="294"/>
      <c r="W431" s="294"/>
    </row>
    <row r="432" spans="5:23" ht="15.75" customHeight="1">
      <c r="E432" s="294"/>
      <c r="K432" s="397"/>
      <c r="L432" s="294"/>
      <c r="M432" s="294"/>
      <c r="N432" s="294"/>
      <c r="O432" s="294"/>
      <c r="R432" s="294"/>
      <c r="T432" s="294"/>
      <c r="U432" s="294"/>
      <c r="V432" s="294"/>
      <c r="W432" s="294"/>
    </row>
    <row r="433" spans="5:23" ht="15.75" customHeight="1">
      <c r="E433" s="294"/>
      <c r="K433" s="397"/>
      <c r="L433" s="294"/>
      <c r="M433" s="294"/>
      <c r="N433" s="294"/>
      <c r="O433" s="294"/>
      <c r="R433" s="294"/>
      <c r="T433" s="294"/>
      <c r="U433" s="294"/>
      <c r="V433" s="294"/>
      <c r="W433" s="294"/>
    </row>
    <row r="434" spans="5:23" ht="15.75" customHeight="1">
      <c r="E434" s="294"/>
      <c r="K434" s="397"/>
      <c r="L434" s="294"/>
      <c r="M434" s="294"/>
      <c r="N434" s="294"/>
      <c r="O434" s="294"/>
      <c r="R434" s="294"/>
      <c r="T434" s="294"/>
      <c r="U434" s="294"/>
      <c r="V434" s="294"/>
      <c r="W434" s="294"/>
    </row>
    <row r="435" spans="5:23" ht="15.75" customHeight="1">
      <c r="E435" s="294"/>
      <c r="K435" s="397"/>
      <c r="L435" s="294"/>
      <c r="M435" s="294"/>
      <c r="N435" s="294"/>
      <c r="O435" s="294"/>
      <c r="R435" s="294"/>
      <c r="T435" s="294"/>
      <c r="U435" s="294"/>
      <c r="V435" s="294"/>
      <c r="W435" s="294"/>
    </row>
    <row r="436" spans="5:23" ht="15.75" customHeight="1">
      <c r="E436" s="294"/>
      <c r="K436" s="397"/>
      <c r="L436" s="294"/>
      <c r="M436" s="294"/>
      <c r="N436" s="294"/>
      <c r="O436" s="294"/>
      <c r="R436" s="294"/>
      <c r="T436" s="294"/>
      <c r="U436" s="294"/>
      <c r="V436" s="294"/>
      <c r="W436" s="294"/>
    </row>
    <row r="437" spans="5:23" ht="15.75" customHeight="1">
      <c r="E437" s="294"/>
      <c r="K437" s="397"/>
      <c r="L437" s="294"/>
      <c r="M437" s="294"/>
      <c r="N437" s="294"/>
      <c r="O437" s="294"/>
      <c r="R437" s="294"/>
      <c r="T437" s="294"/>
      <c r="U437" s="294"/>
      <c r="V437" s="294"/>
      <c r="W437" s="294"/>
    </row>
    <row r="438" spans="5:23" ht="15.75" customHeight="1">
      <c r="E438" s="294"/>
      <c r="K438" s="397"/>
      <c r="L438" s="294"/>
      <c r="M438" s="294"/>
      <c r="N438" s="294"/>
      <c r="O438" s="294"/>
      <c r="R438" s="294"/>
      <c r="T438" s="294"/>
      <c r="U438" s="294"/>
      <c r="V438" s="294"/>
      <c r="W438" s="294"/>
    </row>
    <row r="439" spans="5:23" ht="15.75" customHeight="1">
      <c r="E439" s="294"/>
      <c r="K439" s="397"/>
      <c r="L439" s="294"/>
      <c r="M439" s="294"/>
      <c r="N439" s="294"/>
      <c r="O439" s="294"/>
      <c r="R439" s="294"/>
      <c r="T439" s="294"/>
      <c r="U439" s="294"/>
      <c r="V439" s="294"/>
      <c r="W439" s="294"/>
    </row>
    <row r="440" spans="5:23" ht="15.75" customHeight="1">
      <c r="E440" s="294"/>
      <c r="K440" s="397"/>
      <c r="L440" s="294"/>
      <c r="M440" s="294"/>
      <c r="N440" s="294"/>
      <c r="O440" s="294"/>
      <c r="R440" s="294"/>
      <c r="T440" s="294"/>
      <c r="U440" s="294"/>
      <c r="V440" s="294"/>
      <c r="W440" s="294"/>
    </row>
    <row r="441" spans="5:23" ht="15.75" customHeight="1">
      <c r="E441" s="294"/>
      <c r="K441" s="397"/>
      <c r="L441" s="294"/>
      <c r="M441" s="294"/>
      <c r="N441" s="294"/>
      <c r="O441" s="294"/>
      <c r="R441" s="294"/>
      <c r="T441" s="294"/>
      <c r="U441" s="294"/>
      <c r="V441" s="294"/>
      <c r="W441" s="294"/>
    </row>
    <row r="442" spans="5:23" ht="15.75" customHeight="1">
      <c r="E442" s="294"/>
      <c r="K442" s="397"/>
      <c r="L442" s="294"/>
      <c r="M442" s="294"/>
      <c r="N442" s="294"/>
      <c r="O442" s="294"/>
      <c r="R442" s="294"/>
      <c r="T442" s="294"/>
      <c r="U442" s="294"/>
      <c r="V442" s="294"/>
      <c r="W442" s="294"/>
    </row>
    <row r="443" spans="5:23" ht="15.75" customHeight="1">
      <c r="E443" s="294"/>
      <c r="K443" s="397"/>
      <c r="L443" s="294"/>
      <c r="M443" s="294"/>
      <c r="N443" s="294"/>
      <c r="O443" s="294"/>
      <c r="R443" s="294"/>
      <c r="T443" s="294"/>
      <c r="U443" s="294"/>
      <c r="V443" s="294"/>
      <c r="W443" s="294"/>
    </row>
    <row r="444" spans="5:23" ht="15.75" customHeight="1">
      <c r="E444" s="294"/>
      <c r="K444" s="397"/>
      <c r="L444" s="294"/>
      <c r="M444" s="294"/>
      <c r="N444" s="294"/>
      <c r="O444" s="294"/>
      <c r="R444" s="294"/>
      <c r="T444" s="294"/>
      <c r="U444" s="294"/>
      <c r="V444" s="294"/>
      <c r="W444" s="294"/>
    </row>
    <row r="445" spans="5:23" ht="15.75" customHeight="1">
      <c r="E445" s="294"/>
      <c r="K445" s="397"/>
      <c r="L445" s="294"/>
      <c r="M445" s="294"/>
      <c r="N445" s="294"/>
      <c r="O445" s="294"/>
      <c r="R445" s="294"/>
      <c r="T445" s="294"/>
      <c r="U445" s="294"/>
      <c r="V445" s="294"/>
      <c r="W445" s="294"/>
    </row>
    <row r="446" spans="5:23" ht="15.75" customHeight="1">
      <c r="E446" s="294"/>
      <c r="K446" s="397"/>
      <c r="L446" s="294"/>
      <c r="M446" s="294"/>
      <c r="N446" s="294"/>
      <c r="O446" s="294"/>
      <c r="R446" s="294"/>
      <c r="T446" s="294"/>
      <c r="U446" s="294"/>
      <c r="V446" s="294"/>
      <c r="W446" s="294"/>
    </row>
    <row r="447" spans="5:23" ht="15.75" customHeight="1">
      <c r="E447" s="294"/>
      <c r="K447" s="397"/>
      <c r="L447" s="294"/>
      <c r="M447" s="294"/>
      <c r="N447" s="294"/>
      <c r="O447" s="294"/>
      <c r="R447" s="294"/>
      <c r="T447" s="294"/>
      <c r="U447" s="294"/>
      <c r="V447" s="294"/>
      <c r="W447" s="294"/>
    </row>
    <row r="448" spans="5:23" ht="15.75" customHeight="1">
      <c r="E448" s="294"/>
      <c r="K448" s="397"/>
      <c r="L448" s="294"/>
      <c r="M448" s="294"/>
      <c r="N448" s="294"/>
      <c r="O448" s="294"/>
      <c r="R448" s="294"/>
      <c r="T448" s="294"/>
      <c r="U448" s="294"/>
      <c r="V448" s="294"/>
      <c r="W448" s="294"/>
    </row>
    <row r="449" spans="5:23" ht="15.75" customHeight="1">
      <c r="E449" s="294"/>
      <c r="K449" s="397"/>
      <c r="L449" s="294"/>
      <c r="M449" s="294"/>
      <c r="N449" s="294"/>
      <c r="O449" s="294"/>
      <c r="R449" s="294"/>
      <c r="T449" s="294"/>
      <c r="U449" s="294"/>
      <c r="V449" s="294"/>
      <c r="W449" s="294"/>
    </row>
    <row r="450" spans="5:23" ht="15.75" customHeight="1">
      <c r="E450" s="294"/>
      <c r="K450" s="397"/>
      <c r="L450" s="294"/>
      <c r="M450" s="294"/>
      <c r="N450" s="294"/>
      <c r="O450" s="294"/>
      <c r="R450" s="294"/>
      <c r="T450" s="294"/>
      <c r="U450" s="294"/>
      <c r="V450" s="294"/>
      <c r="W450" s="294"/>
    </row>
    <row r="451" spans="5:23" ht="15.75" customHeight="1">
      <c r="E451" s="294"/>
      <c r="K451" s="397"/>
      <c r="L451" s="294"/>
      <c r="M451" s="294"/>
      <c r="N451" s="294"/>
      <c r="O451" s="294"/>
      <c r="R451" s="294"/>
      <c r="T451" s="294"/>
      <c r="U451" s="294"/>
      <c r="V451" s="294"/>
      <c r="W451" s="294"/>
    </row>
    <row r="452" spans="5:23" ht="15.75" customHeight="1">
      <c r="E452" s="294"/>
      <c r="K452" s="397"/>
      <c r="L452" s="294"/>
      <c r="M452" s="294"/>
      <c r="N452" s="294"/>
      <c r="O452" s="294"/>
      <c r="R452" s="294"/>
      <c r="T452" s="294"/>
      <c r="U452" s="294"/>
      <c r="V452" s="294"/>
      <c r="W452" s="294"/>
    </row>
    <row r="453" spans="5:23" ht="15.75" customHeight="1">
      <c r="E453" s="294"/>
      <c r="K453" s="397"/>
      <c r="L453" s="294"/>
      <c r="M453" s="294"/>
      <c r="N453" s="294"/>
      <c r="O453" s="294"/>
      <c r="R453" s="294"/>
      <c r="T453" s="294"/>
      <c r="U453" s="294"/>
      <c r="V453" s="294"/>
      <c r="W453" s="294"/>
    </row>
    <row r="454" spans="5:23" ht="15.75" customHeight="1">
      <c r="E454" s="294"/>
      <c r="K454" s="397"/>
      <c r="L454" s="294"/>
      <c r="M454" s="294"/>
      <c r="N454" s="294"/>
      <c r="O454" s="294"/>
      <c r="R454" s="294"/>
      <c r="T454" s="294"/>
      <c r="U454" s="294"/>
      <c r="V454" s="294"/>
      <c r="W454" s="294"/>
    </row>
    <row r="455" spans="5:23" ht="15.75" customHeight="1">
      <c r="E455" s="294"/>
      <c r="K455" s="397"/>
      <c r="L455" s="294"/>
      <c r="M455" s="294"/>
      <c r="N455" s="294"/>
      <c r="O455" s="294"/>
      <c r="R455" s="294"/>
      <c r="T455" s="294"/>
      <c r="U455" s="294"/>
      <c r="V455" s="294"/>
      <c r="W455" s="294"/>
    </row>
    <row r="456" spans="5:23" ht="15.75" customHeight="1">
      <c r="E456" s="294"/>
      <c r="K456" s="397"/>
      <c r="L456" s="294"/>
      <c r="M456" s="294"/>
      <c r="N456" s="294"/>
      <c r="O456" s="294"/>
      <c r="R456" s="294"/>
      <c r="T456" s="294"/>
      <c r="U456" s="294"/>
      <c r="V456" s="294"/>
      <c r="W456" s="294"/>
    </row>
    <row r="457" spans="5:23" ht="15.75" customHeight="1">
      <c r="E457" s="294"/>
      <c r="K457" s="397"/>
      <c r="L457" s="294"/>
      <c r="M457" s="294"/>
      <c r="N457" s="294"/>
      <c r="O457" s="294"/>
      <c r="R457" s="294"/>
      <c r="T457" s="294"/>
      <c r="U457" s="294"/>
      <c r="V457" s="294"/>
      <c r="W457" s="294"/>
    </row>
    <row r="458" spans="5:23" ht="15.75" customHeight="1">
      <c r="E458" s="294"/>
      <c r="K458" s="397"/>
      <c r="L458" s="294"/>
      <c r="M458" s="294"/>
      <c r="N458" s="294"/>
      <c r="O458" s="294"/>
      <c r="R458" s="294"/>
      <c r="T458" s="294"/>
      <c r="U458" s="294"/>
      <c r="V458" s="294"/>
      <c r="W458" s="294"/>
    </row>
    <row r="459" spans="5:23" ht="15.75" customHeight="1">
      <c r="E459" s="294"/>
      <c r="K459" s="397"/>
      <c r="L459" s="294"/>
      <c r="M459" s="294"/>
      <c r="N459" s="294"/>
      <c r="O459" s="294"/>
      <c r="R459" s="294"/>
      <c r="T459" s="294"/>
      <c r="U459" s="294"/>
      <c r="V459" s="294"/>
      <c r="W459" s="294"/>
    </row>
    <row r="460" spans="5:23" ht="15.75" customHeight="1">
      <c r="E460" s="294"/>
      <c r="K460" s="397"/>
      <c r="L460" s="294"/>
      <c r="M460" s="294"/>
      <c r="N460" s="294"/>
      <c r="O460" s="294"/>
      <c r="R460" s="294"/>
      <c r="T460" s="294"/>
      <c r="U460" s="294"/>
      <c r="V460" s="294"/>
      <c r="W460" s="294"/>
    </row>
    <row r="461" spans="5:23" ht="15.75" customHeight="1">
      <c r="E461" s="294"/>
      <c r="K461" s="397"/>
      <c r="L461" s="294"/>
      <c r="M461" s="294"/>
      <c r="N461" s="294"/>
      <c r="O461" s="294"/>
      <c r="R461" s="294"/>
      <c r="T461" s="294"/>
      <c r="U461" s="294"/>
      <c r="V461" s="294"/>
      <c r="W461" s="294"/>
    </row>
    <row r="462" spans="5:23" ht="15.75" customHeight="1">
      <c r="E462" s="294"/>
      <c r="K462" s="397"/>
      <c r="L462" s="294"/>
      <c r="M462" s="294"/>
      <c r="N462" s="294"/>
      <c r="O462" s="294"/>
      <c r="R462" s="294"/>
      <c r="T462" s="294"/>
      <c r="U462" s="294"/>
      <c r="V462" s="294"/>
      <c r="W462" s="294"/>
    </row>
    <row r="463" spans="5:23" ht="15.75" customHeight="1">
      <c r="E463" s="294"/>
      <c r="K463" s="397"/>
      <c r="L463" s="294"/>
      <c r="M463" s="294"/>
      <c r="N463" s="294"/>
      <c r="O463" s="294"/>
      <c r="R463" s="294"/>
      <c r="T463" s="294"/>
      <c r="U463" s="294"/>
      <c r="V463" s="294"/>
      <c r="W463" s="294"/>
    </row>
    <row r="464" spans="5:23" ht="15.75" customHeight="1">
      <c r="E464" s="294"/>
      <c r="K464" s="397"/>
      <c r="L464" s="294"/>
      <c r="M464" s="294"/>
      <c r="N464" s="294"/>
      <c r="O464" s="294"/>
      <c r="R464" s="294"/>
      <c r="T464" s="294"/>
      <c r="U464" s="294"/>
      <c r="V464" s="294"/>
      <c r="W464" s="294"/>
    </row>
    <row r="465" spans="5:23" ht="15.75" customHeight="1">
      <c r="E465" s="294"/>
      <c r="K465" s="397"/>
      <c r="L465" s="294"/>
      <c r="M465" s="294"/>
      <c r="N465" s="294"/>
      <c r="O465" s="294"/>
      <c r="R465" s="294"/>
      <c r="T465" s="294"/>
      <c r="U465" s="294"/>
      <c r="V465" s="294"/>
      <c r="W465" s="294"/>
    </row>
    <row r="466" spans="5:23" ht="15.75" customHeight="1">
      <c r="E466" s="294"/>
      <c r="K466" s="397"/>
      <c r="L466" s="294"/>
      <c r="M466" s="294"/>
      <c r="N466" s="294"/>
      <c r="O466" s="294"/>
      <c r="R466" s="294"/>
      <c r="T466" s="294"/>
      <c r="U466" s="294"/>
      <c r="V466" s="294"/>
      <c r="W466" s="294"/>
    </row>
    <row r="467" spans="5:23" ht="15.75" customHeight="1">
      <c r="E467" s="294"/>
      <c r="K467" s="397"/>
      <c r="L467" s="294"/>
      <c r="M467" s="294"/>
      <c r="N467" s="294"/>
      <c r="O467" s="294"/>
      <c r="R467" s="294"/>
      <c r="T467" s="294"/>
      <c r="U467" s="294"/>
      <c r="V467" s="294"/>
      <c r="W467" s="294"/>
    </row>
    <row r="468" spans="5:23" ht="15.75" customHeight="1">
      <c r="E468" s="294"/>
      <c r="K468" s="397"/>
      <c r="L468" s="294"/>
      <c r="M468" s="294"/>
      <c r="N468" s="294"/>
      <c r="O468" s="294"/>
      <c r="R468" s="294"/>
      <c r="T468" s="294"/>
      <c r="U468" s="294"/>
      <c r="V468" s="294"/>
      <c r="W468" s="294"/>
    </row>
    <row r="469" spans="5:23" ht="15.75" customHeight="1">
      <c r="E469" s="294"/>
      <c r="K469" s="397"/>
      <c r="L469" s="294"/>
      <c r="M469" s="294"/>
      <c r="N469" s="294"/>
      <c r="O469" s="294"/>
      <c r="R469" s="294"/>
      <c r="T469" s="294"/>
      <c r="U469" s="294"/>
      <c r="V469" s="294"/>
      <c r="W469" s="294"/>
    </row>
    <row r="470" spans="5:23" ht="15.75" customHeight="1">
      <c r="E470" s="294"/>
      <c r="K470" s="397"/>
      <c r="L470" s="294"/>
      <c r="M470" s="294"/>
      <c r="N470" s="294"/>
      <c r="O470" s="294"/>
      <c r="R470" s="294"/>
      <c r="T470" s="294"/>
      <c r="U470" s="294"/>
      <c r="V470" s="294"/>
      <c r="W470" s="294"/>
    </row>
    <row r="471" spans="5:23" ht="15.75" customHeight="1">
      <c r="E471" s="294"/>
      <c r="K471" s="397"/>
      <c r="L471" s="294"/>
      <c r="M471" s="294"/>
      <c r="N471" s="294"/>
      <c r="O471" s="294"/>
      <c r="R471" s="294"/>
      <c r="T471" s="294"/>
      <c r="U471" s="294"/>
      <c r="V471" s="294"/>
      <c r="W471" s="294"/>
    </row>
    <row r="472" spans="5:23" ht="15.75" customHeight="1">
      <c r="E472" s="294"/>
      <c r="K472" s="397"/>
      <c r="L472" s="294"/>
      <c r="M472" s="294"/>
      <c r="N472" s="294"/>
      <c r="O472" s="294"/>
      <c r="R472" s="294"/>
      <c r="T472" s="294"/>
      <c r="U472" s="294"/>
      <c r="V472" s="294"/>
      <c r="W472" s="294"/>
    </row>
    <row r="473" spans="5:23" ht="15.75" customHeight="1">
      <c r="E473" s="294"/>
      <c r="K473" s="397"/>
      <c r="L473" s="294"/>
      <c r="M473" s="294"/>
      <c r="N473" s="294"/>
      <c r="O473" s="294"/>
      <c r="R473" s="294"/>
      <c r="T473" s="294"/>
      <c r="U473" s="294"/>
      <c r="V473" s="294"/>
      <c r="W473" s="294"/>
    </row>
    <row r="474" spans="5:23" ht="15.75" customHeight="1">
      <c r="E474" s="294"/>
      <c r="K474" s="397"/>
      <c r="L474" s="294"/>
      <c r="M474" s="294"/>
      <c r="N474" s="294"/>
      <c r="O474" s="294"/>
      <c r="R474" s="294"/>
      <c r="T474" s="294"/>
      <c r="U474" s="294"/>
      <c r="V474" s="294"/>
      <c r="W474" s="294"/>
    </row>
    <row r="475" spans="5:23" ht="15.75" customHeight="1">
      <c r="E475" s="294"/>
      <c r="K475" s="397"/>
      <c r="L475" s="294"/>
      <c r="M475" s="294"/>
      <c r="N475" s="294"/>
      <c r="O475" s="294"/>
      <c r="R475" s="294"/>
      <c r="T475" s="294"/>
      <c r="U475" s="294"/>
      <c r="V475" s="294"/>
      <c r="W475" s="294"/>
    </row>
    <row r="476" spans="5:23" ht="15.75" customHeight="1">
      <c r="E476" s="294"/>
      <c r="K476" s="397"/>
      <c r="L476" s="294"/>
      <c r="M476" s="294"/>
      <c r="N476" s="294"/>
      <c r="O476" s="294"/>
      <c r="R476" s="294"/>
      <c r="T476" s="294"/>
      <c r="U476" s="294"/>
      <c r="V476" s="294"/>
      <c r="W476" s="294"/>
    </row>
    <row r="477" spans="5:23" ht="15.75" customHeight="1">
      <c r="E477" s="294"/>
      <c r="K477" s="397"/>
      <c r="L477" s="294"/>
      <c r="M477" s="294"/>
      <c r="N477" s="294"/>
      <c r="O477" s="294"/>
      <c r="R477" s="294"/>
      <c r="T477" s="294"/>
      <c r="U477" s="294"/>
      <c r="V477" s="294"/>
      <c r="W477" s="294"/>
    </row>
    <row r="478" spans="5:23" ht="15.75" customHeight="1">
      <c r="E478" s="294"/>
      <c r="K478" s="397"/>
      <c r="L478" s="294"/>
      <c r="M478" s="294"/>
      <c r="N478" s="294"/>
      <c r="O478" s="294"/>
      <c r="R478" s="294"/>
      <c r="T478" s="294"/>
      <c r="U478" s="294"/>
      <c r="V478" s="294"/>
      <c r="W478" s="294"/>
    </row>
    <row r="479" spans="5:23" ht="15.75" customHeight="1">
      <c r="E479" s="294"/>
      <c r="K479" s="397"/>
      <c r="L479" s="294"/>
      <c r="M479" s="294"/>
      <c r="N479" s="294"/>
      <c r="O479" s="294"/>
      <c r="R479" s="294"/>
      <c r="T479" s="294"/>
      <c r="U479" s="294"/>
      <c r="V479" s="294"/>
      <c r="W479" s="294"/>
    </row>
    <row r="480" spans="5:23" ht="15.75" customHeight="1">
      <c r="E480" s="294"/>
      <c r="K480" s="397"/>
      <c r="L480" s="294"/>
      <c r="M480" s="294"/>
      <c r="N480" s="294"/>
      <c r="O480" s="294"/>
      <c r="R480" s="294"/>
      <c r="T480" s="294"/>
      <c r="U480" s="294"/>
      <c r="V480" s="294"/>
      <c r="W480" s="294"/>
    </row>
    <row r="481" spans="5:23" ht="15.75" customHeight="1">
      <c r="E481" s="294"/>
      <c r="K481" s="397"/>
      <c r="L481" s="294"/>
      <c r="M481" s="294"/>
      <c r="N481" s="294"/>
      <c r="O481" s="294"/>
      <c r="R481" s="294"/>
      <c r="T481" s="294"/>
      <c r="U481" s="294"/>
      <c r="V481" s="294"/>
      <c r="W481" s="294"/>
    </row>
    <row r="482" spans="5:23" ht="15.75" customHeight="1">
      <c r="E482" s="294"/>
      <c r="K482" s="397"/>
      <c r="L482" s="294"/>
      <c r="M482" s="294"/>
      <c r="N482" s="294"/>
      <c r="O482" s="294"/>
      <c r="R482" s="294"/>
      <c r="T482" s="294"/>
      <c r="U482" s="294"/>
      <c r="V482" s="294"/>
      <c r="W482" s="294"/>
    </row>
    <row r="483" spans="5:23" ht="15.75" customHeight="1">
      <c r="E483" s="294"/>
      <c r="K483" s="397"/>
      <c r="L483" s="294"/>
      <c r="M483" s="294"/>
      <c r="N483" s="294"/>
      <c r="O483" s="294"/>
      <c r="R483" s="294"/>
      <c r="T483" s="294"/>
      <c r="U483" s="294"/>
      <c r="V483" s="294"/>
      <c r="W483" s="294"/>
    </row>
    <row r="484" spans="5:23" ht="15.75" customHeight="1">
      <c r="E484" s="294"/>
      <c r="K484" s="397"/>
      <c r="L484" s="294"/>
      <c r="M484" s="294"/>
      <c r="N484" s="294"/>
      <c r="O484" s="294"/>
      <c r="R484" s="294"/>
      <c r="T484" s="294"/>
      <c r="U484" s="294"/>
      <c r="V484" s="294"/>
      <c r="W484" s="294"/>
    </row>
    <row r="485" spans="5:23" ht="15.75" customHeight="1">
      <c r="E485" s="294"/>
      <c r="K485" s="397"/>
      <c r="L485" s="294"/>
      <c r="M485" s="294"/>
      <c r="N485" s="294"/>
      <c r="O485" s="294"/>
      <c r="R485" s="294"/>
      <c r="T485" s="294"/>
      <c r="U485" s="294"/>
      <c r="V485" s="294"/>
      <c r="W485" s="294"/>
    </row>
    <row r="486" spans="5:23" ht="15.75" customHeight="1">
      <c r="E486" s="294"/>
      <c r="K486" s="397"/>
      <c r="L486" s="294"/>
      <c r="M486" s="294"/>
      <c r="N486" s="294"/>
      <c r="O486" s="294"/>
      <c r="R486" s="294"/>
      <c r="T486" s="294"/>
      <c r="U486" s="294"/>
      <c r="V486" s="294"/>
      <c r="W486" s="294"/>
    </row>
    <row r="487" spans="5:23" ht="15.75" customHeight="1">
      <c r="E487" s="294"/>
      <c r="K487" s="397"/>
      <c r="L487" s="294"/>
      <c r="M487" s="294"/>
      <c r="N487" s="294"/>
      <c r="O487" s="294"/>
      <c r="R487" s="294"/>
      <c r="T487" s="294"/>
      <c r="U487" s="294"/>
      <c r="V487" s="294"/>
      <c r="W487" s="294"/>
    </row>
    <row r="488" spans="5:23" ht="15.75" customHeight="1">
      <c r="E488" s="294"/>
      <c r="K488" s="397"/>
      <c r="L488" s="294"/>
      <c r="M488" s="294"/>
      <c r="N488" s="294"/>
      <c r="O488" s="294"/>
      <c r="R488" s="294"/>
      <c r="T488" s="294"/>
      <c r="U488" s="294"/>
      <c r="V488" s="294"/>
      <c r="W488" s="294"/>
    </row>
    <row r="489" spans="5:23" ht="15.75" customHeight="1">
      <c r="E489" s="294"/>
      <c r="K489" s="397"/>
      <c r="L489" s="294"/>
      <c r="M489" s="294"/>
      <c r="N489" s="294"/>
      <c r="O489" s="294"/>
      <c r="R489" s="294"/>
      <c r="T489" s="294"/>
      <c r="U489" s="294"/>
      <c r="V489" s="294"/>
      <c r="W489" s="294"/>
    </row>
    <row r="490" spans="5:23" ht="15.75" customHeight="1">
      <c r="E490" s="294"/>
      <c r="K490" s="397"/>
      <c r="L490" s="294"/>
      <c r="M490" s="294"/>
      <c r="N490" s="294"/>
      <c r="O490" s="294"/>
      <c r="R490" s="294"/>
      <c r="T490" s="294"/>
      <c r="U490" s="294"/>
      <c r="V490" s="294"/>
      <c r="W490" s="294"/>
    </row>
    <row r="491" spans="5:23" ht="15.75" customHeight="1">
      <c r="E491" s="294"/>
      <c r="K491" s="397"/>
      <c r="L491" s="294"/>
      <c r="M491" s="294"/>
      <c r="N491" s="294"/>
      <c r="O491" s="294"/>
      <c r="R491" s="294"/>
      <c r="T491" s="294"/>
      <c r="U491" s="294"/>
      <c r="V491" s="294"/>
      <c r="W491" s="294"/>
    </row>
    <row r="492" spans="5:23" ht="15.75" customHeight="1">
      <c r="E492" s="294"/>
      <c r="K492" s="397"/>
      <c r="L492" s="294"/>
      <c r="M492" s="294"/>
      <c r="N492" s="294"/>
      <c r="O492" s="294"/>
      <c r="R492" s="294"/>
      <c r="T492" s="294"/>
      <c r="U492" s="294"/>
      <c r="V492" s="294"/>
      <c r="W492" s="294"/>
    </row>
    <row r="493" spans="5:23" ht="15.75" customHeight="1">
      <c r="E493" s="294"/>
      <c r="K493" s="397"/>
      <c r="L493" s="294"/>
      <c r="M493" s="294"/>
      <c r="N493" s="294"/>
      <c r="O493" s="294"/>
      <c r="R493" s="294"/>
      <c r="T493" s="294"/>
      <c r="U493" s="294"/>
      <c r="V493" s="294"/>
      <c r="W493" s="294"/>
    </row>
    <row r="494" spans="5:23" ht="15.75" customHeight="1">
      <c r="E494" s="294"/>
      <c r="K494" s="397"/>
      <c r="L494" s="294"/>
      <c r="M494" s="294"/>
      <c r="N494" s="294"/>
      <c r="O494" s="294"/>
      <c r="R494" s="294"/>
      <c r="T494" s="294"/>
      <c r="U494" s="294"/>
      <c r="V494" s="294"/>
      <c r="W494" s="294"/>
    </row>
    <row r="495" spans="5:23" ht="15.75" customHeight="1">
      <c r="E495" s="294"/>
      <c r="K495" s="397"/>
      <c r="L495" s="294"/>
      <c r="M495" s="294"/>
      <c r="N495" s="294"/>
      <c r="O495" s="294"/>
      <c r="R495" s="294"/>
      <c r="T495" s="294"/>
      <c r="U495" s="294"/>
      <c r="V495" s="294"/>
      <c r="W495" s="294"/>
    </row>
    <row r="496" spans="5:23" ht="15.75" customHeight="1">
      <c r="E496" s="294"/>
      <c r="K496" s="397"/>
      <c r="L496" s="294"/>
      <c r="M496" s="294"/>
      <c r="N496" s="294"/>
      <c r="O496" s="294"/>
      <c r="R496" s="294"/>
      <c r="T496" s="294"/>
      <c r="U496" s="294"/>
      <c r="V496" s="294"/>
      <c r="W496" s="294"/>
    </row>
    <row r="497" spans="5:23" ht="15.75" customHeight="1">
      <c r="E497" s="294"/>
      <c r="K497" s="397"/>
      <c r="L497" s="294"/>
      <c r="M497" s="294"/>
      <c r="N497" s="294"/>
      <c r="O497" s="294"/>
      <c r="R497" s="294"/>
      <c r="T497" s="294"/>
      <c r="U497" s="294"/>
      <c r="V497" s="294"/>
      <c r="W497" s="294"/>
    </row>
    <row r="498" spans="5:23" ht="15.75" customHeight="1">
      <c r="E498" s="294"/>
      <c r="K498" s="397"/>
      <c r="L498" s="294"/>
      <c r="M498" s="294"/>
      <c r="N498" s="294"/>
      <c r="O498" s="294"/>
      <c r="R498" s="294"/>
      <c r="T498" s="294"/>
      <c r="U498" s="294"/>
      <c r="V498" s="294"/>
      <c r="W498" s="294"/>
    </row>
    <row r="499" spans="5:23" ht="15.75" customHeight="1">
      <c r="E499" s="294"/>
      <c r="K499" s="397"/>
      <c r="L499" s="294"/>
      <c r="M499" s="294"/>
      <c r="N499" s="294"/>
      <c r="O499" s="294"/>
      <c r="R499" s="294"/>
      <c r="T499" s="294"/>
      <c r="U499" s="294"/>
      <c r="V499" s="294"/>
      <c r="W499" s="294"/>
    </row>
    <row r="500" spans="5:23" ht="15.75" customHeight="1">
      <c r="E500" s="294"/>
      <c r="K500" s="397"/>
      <c r="L500" s="294"/>
      <c r="M500" s="294"/>
      <c r="N500" s="294"/>
      <c r="O500" s="294"/>
      <c r="R500" s="294"/>
      <c r="T500" s="294"/>
      <c r="U500" s="294"/>
      <c r="V500" s="294"/>
      <c r="W500" s="294"/>
    </row>
    <row r="501" spans="5:23" ht="15.75" customHeight="1">
      <c r="E501" s="294"/>
      <c r="K501" s="397"/>
      <c r="L501" s="294"/>
      <c r="M501" s="294"/>
      <c r="N501" s="294"/>
      <c r="O501" s="294"/>
      <c r="R501" s="294"/>
      <c r="T501" s="294"/>
      <c r="U501" s="294"/>
      <c r="V501" s="294"/>
      <c r="W501" s="294"/>
    </row>
    <row r="502" spans="5:23" ht="15.75" customHeight="1">
      <c r="E502" s="294"/>
      <c r="K502" s="397"/>
      <c r="L502" s="294"/>
      <c r="M502" s="294"/>
      <c r="N502" s="294"/>
      <c r="O502" s="294"/>
      <c r="R502" s="294"/>
      <c r="T502" s="294"/>
      <c r="U502" s="294"/>
      <c r="V502" s="294"/>
      <c r="W502" s="294"/>
    </row>
    <row r="503" spans="5:23" ht="15.75" customHeight="1">
      <c r="E503" s="294"/>
      <c r="K503" s="397"/>
      <c r="L503" s="294"/>
      <c r="M503" s="294"/>
      <c r="N503" s="294"/>
      <c r="O503" s="294"/>
      <c r="R503" s="294"/>
      <c r="T503" s="294"/>
      <c r="U503" s="294"/>
      <c r="V503" s="294"/>
      <c r="W503" s="294"/>
    </row>
    <row r="504" spans="5:23" ht="15.75" customHeight="1">
      <c r="E504" s="294"/>
      <c r="K504" s="397"/>
      <c r="L504" s="294"/>
      <c r="M504" s="294"/>
      <c r="N504" s="294"/>
      <c r="O504" s="294"/>
      <c r="R504" s="294"/>
      <c r="T504" s="294"/>
      <c r="U504" s="294"/>
      <c r="V504" s="294"/>
      <c r="W504" s="294"/>
    </row>
    <row r="505" spans="5:23" ht="15.75" customHeight="1">
      <c r="E505" s="294"/>
      <c r="K505" s="397"/>
      <c r="L505" s="294"/>
      <c r="M505" s="294"/>
      <c r="N505" s="294"/>
      <c r="O505" s="294"/>
      <c r="R505" s="294"/>
      <c r="T505" s="294"/>
      <c r="U505" s="294"/>
      <c r="V505" s="294"/>
      <c r="W505" s="294"/>
    </row>
    <row r="506" spans="5:23" ht="15.75" customHeight="1">
      <c r="E506" s="294"/>
      <c r="K506" s="397"/>
      <c r="L506" s="294"/>
      <c r="M506" s="294"/>
      <c r="N506" s="294"/>
      <c r="O506" s="294"/>
      <c r="R506" s="294"/>
      <c r="T506" s="294"/>
      <c r="U506" s="294"/>
      <c r="V506" s="294"/>
      <c r="W506" s="294"/>
    </row>
    <row r="507" spans="5:23" ht="15.75" customHeight="1">
      <c r="E507" s="294"/>
      <c r="K507" s="397"/>
      <c r="L507" s="294"/>
      <c r="M507" s="294"/>
      <c r="N507" s="294"/>
      <c r="O507" s="294"/>
      <c r="R507" s="294"/>
      <c r="T507" s="294"/>
      <c r="U507" s="294"/>
      <c r="V507" s="294"/>
      <c r="W507" s="294"/>
    </row>
    <row r="508" spans="5:23" ht="15.75" customHeight="1">
      <c r="E508" s="294"/>
      <c r="K508" s="397"/>
      <c r="L508" s="294"/>
      <c r="M508" s="294"/>
      <c r="N508" s="294"/>
      <c r="O508" s="294"/>
      <c r="R508" s="294"/>
      <c r="T508" s="294"/>
      <c r="U508" s="294"/>
      <c r="V508" s="294"/>
      <c r="W508" s="294"/>
    </row>
    <row r="509" spans="5:23" ht="15.75" customHeight="1">
      <c r="E509" s="294"/>
      <c r="K509" s="397"/>
      <c r="L509" s="294"/>
      <c r="M509" s="294"/>
      <c r="N509" s="294"/>
      <c r="O509" s="294"/>
      <c r="R509" s="294"/>
      <c r="T509" s="294"/>
      <c r="U509" s="294"/>
      <c r="V509" s="294"/>
      <c r="W509" s="294"/>
    </row>
    <row r="510" spans="5:23" ht="15.75" customHeight="1">
      <c r="E510" s="294"/>
      <c r="K510" s="397"/>
      <c r="L510" s="294"/>
      <c r="M510" s="294"/>
      <c r="N510" s="294"/>
      <c r="O510" s="294"/>
      <c r="R510" s="294"/>
      <c r="T510" s="294"/>
      <c r="U510" s="294"/>
      <c r="V510" s="294"/>
      <c r="W510" s="294"/>
    </row>
    <row r="511" spans="5:23" ht="15.75" customHeight="1">
      <c r="E511" s="294"/>
      <c r="K511" s="397"/>
      <c r="L511" s="294"/>
      <c r="M511" s="294"/>
      <c r="N511" s="294"/>
      <c r="O511" s="294"/>
      <c r="R511" s="294"/>
      <c r="T511" s="294"/>
      <c r="U511" s="294"/>
      <c r="V511" s="294"/>
      <c r="W511" s="294"/>
    </row>
    <row r="512" spans="5:23" ht="15.75" customHeight="1">
      <c r="E512" s="294"/>
      <c r="K512" s="397"/>
      <c r="L512" s="294"/>
      <c r="M512" s="294"/>
      <c r="N512" s="294"/>
      <c r="O512" s="294"/>
      <c r="R512" s="294"/>
      <c r="T512" s="294"/>
      <c r="U512" s="294"/>
      <c r="V512" s="294"/>
      <c r="W512" s="294"/>
    </row>
    <row r="513" spans="5:23" ht="15.75" customHeight="1">
      <c r="E513" s="294"/>
      <c r="K513" s="397"/>
      <c r="L513" s="294"/>
      <c r="M513" s="294"/>
      <c r="N513" s="294"/>
      <c r="O513" s="294"/>
      <c r="R513" s="294"/>
      <c r="T513" s="294"/>
      <c r="U513" s="294"/>
      <c r="V513" s="294"/>
      <c r="W513" s="294"/>
    </row>
    <row r="514" spans="5:23" ht="15.75" customHeight="1">
      <c r="E514" s="294"/>
      <c r="K514" s="397"/>
      <c r="L514" s="294"/>
      <c r="M514" s="294"/>
      <c r="N514" s="294"/>
      <c r="O514" s="294"/>
      <c r="R514" s="294"/>
      <c r="T514" s="294"/>
      <c r="U514" s="294"/>
      <c r="V514" s="294"/>
      <c r="W514" s="294"/>
    </row>
    <row r="515" spans="5:23" ht="15.75" customHeight="1">
      <c r="E515" s="294"/>
      <c r="K515" s="397"/>
      <c r="L515" s="294"/>
      <c r="M515" s="294"/>
      <c r="N515" s="294"/>
      <c r="O515" s="294"/>
      <c r="R515" s="294"/>
      <c r="T515" s="294"/>
      <c r="U515" s="294"/>
      <c r="V515" s="294"/>
      <c r="W515" s="294"/>
    </row>
    <row r="516" spans="5:23" ht="15.75" customHeight="1">
      <c r="E516" s="294"/>
      <c r="K516" s="397"/>
      <c r="L516" s="294"/>
      <c r="M516" s="294"/>
      <c r="N516" s="294"/>
      <c r="O516" s="294"/>
      <c r="R516" s="294"/>
      <c r="T516" s="294"/>
      <c r="U516" s="294"/>
      <c r="V516" s="294"/>
      <c r="W516" s="294"/>
    </row>
    <row r="517" spans="5:23" ht="15.75" customHeight="1">
      <c r="E517" s="294"/>
      <c r="K517" s="397"/>
      <c r="L517" s="294"/>
      <c r="M517" s="294"/>
      <c r="N517" s="294"/>
      <c r="O517" s="294"/>
      <c r="R517" s="294"/>
      <c r="T517" s="294"/>
      <c r="U517" s="294"/>
      <c r="V517" s="294"/>
      <c r="W517" s="294"/>
    </row>
    <row r="518" spans="5:23" ht="15.75" customHeight="1">
      <c r="E518" s="294"/>
      <c r="K518" s="397"/>
      <c r="L518" s="294"/>
      <c r="M518" s="294"/>
      <c r="N518" s="294"/>
      <c r="O518" s="294"/>
      <c r="R518" s="294"/>
      <c r="T518" s="294"/>
      <c r="U518" s="294"/>
      <c r="V518" s="294"/>
      <c r="W518" s="294"/>
    </row>
    <row r="519" spans="5:23" ht="15.75" customHeight="1">
      <c r="E519" s="294"/>
      <c r="K519" s="397"/>
      <c r="L519" s="294"/>
      <c r="M519" s="294"/>
      <c r="N519" s="294"/>
      <c r="O519" s="294"/>
      <c r="R519" s="294"/>
      <c r="T519" s="294"/>
      <c r="U519" s="294"/>
      <c r="V519" s="294"/>
      <c r="W519" s="294"/>
    </row>
    <row r="520" spans="5:23" ht="15.75" customHeight="1">
      <c r="E520" s="294"/>
      <c r="K520" s="397"/>
      <c r="L520" s="294"/>
      <c r="M520" s="294"/>
      <c r="N520" s="294"/>
      <c r="O520" s="294"/>
      <c r="R520" s="294"/>
      <c r="T520" s="294"/>
      <c r="U520" s="294"/>
      <c r="V520" s="294"/>
      <c r="W520" s="294"/>
    </row>
    <row r="521" spans="5:23" ht="15.75" customHeight="1">
      <c r="E521" s="294"/>
      <c r="K521" s="397"/>
      <c r="L521" s="294"/>
      <c r="M521" s="294"/>
      <c r="N521" s="294"/>
      <c r="O521" s="294"/>
      <c r="R521" s="294"/>
      <c r="T521" s="294"/>
      <c r="U521" s="294"/>
      <c r="V521" s="294"/>
      <c r="W521" s="294"/>
    </row>
    <row r="522" spans="5:23" ht="15.75" customHeight="1">
      <c r="E522" s="294"/>
      <c r="K522" s="397"/>
      <c r="L522" s="294"/>
      <c r="M522" s="294"/>
      <c r="N522" s="294"/>
      <c r="O522" s="294"/>
      <c r="R522" s="294"/>
      <c r="T522" s="294"/>
      <c r="U522" s="294"/>
      <c r="V522" s="294"/>
      <c r="W522" s="294"/>
    </row>
    <row r="523" spans="5:23" ht="15.75" customHeight="1">
      <c r="E523" s="294"/>
      <c r="K523" s="397"/>
      <c r="L523" s="294"/>
      <c r="M523" s="294"/>
      <c r="N523" s="294"/>
      <c r="O523" s="294"/>
      <c r="R523" s="294"/>
      <c r="T523" s="294"/>
      <c r="U523" s="294"/>
      <c r="V523" s="294"/>
      <c r="W523" s="294"/>
    </row>
    <row r="524" spans="5:23" ht="15.75" customHeight="1">
      <c r="E524" s="294"/>
      <c r="K524" s="397"/>
      <c r="L524" s="294"/>
      <c r="M524" s="294"/>
      <c r="N524" s="294"/>
      <c r="O524" s="294"/>
      <c r="R524" s="294"/>
      <c r="T524" s="294"/>
      <c r="U524" s="294"/>
      <c r="V524" s="294"/>
      <c r="W524" s="294"/>
    </row>
    <row r="525" spans="5:23" ht="15.75" customHeight="1">
      <c r="E525" s="294"/>
      <c r="K525" s="397"/>
      <c r="L525" s="294"/>
      <c r="M525" s="294"/>
      <c r="N525" s="294"/>
      <c r="O525" s="294"/>
      <c r="R525" s="294"/>
      <c r="T525" s="294"/>
      <c r="U525" s="294"/>
      <c r="V525" s="294"/>
      <c r="W525" s="294"/>
    </row>
    <row r="526" spans="5:23" ht="15.75" customHeight="1">
      <c r="E526" s="294"/>
      <c r="K526" s="397"/>
      <c r="L526" s="294"/>
      <c r="M526" s="294"/>
      <c r="N526" s="294"/>
      <c r="O526" s="294"/>
      <c r="R526" s="294"/>
      <c r="T526" s="294"/>
      <c r="U526" s="294"/>
      <c r="V526" s="294"/>
      <c r="W526" s="294"/>
    </row>
    <row r="527" spans="5:23" ht="15.75" customHeight="1">
      <c r="E527" s="294"/>
      <c r="K527" s="397"/>
      <c r="L527" s="294"/>
      <c r="M527" s="294"/>
      <c r="N527" s="294"/>
      <c r="O527" s="294"/>
      <c r="R527" s="294"/>
      <c r="T527" s="294"/>
      <c r="U527" s="294"/>
      <c r="V527" s="294"/>
      <c r="W527" s="294"/>
    </row>
    <row r="528" spans="5:23" ht="15.75" customHeight="1">
      <c r="E528" s="294"/>
      <c r="K528" s="397"/>
      <c r="L528" s="294"/>
      <c r="M528" s="294"/>
      <c r="N528" s="294"/>
      <c r="O528" s="294"/>
      <c r="R528" s="294"/>
      <c r="T528" s="294"/>
      <c r="U528" s="294"/>
      <c r="V528" s="294"/>
      <c r="W528" s="294"/>
    </row>
    <row r="529" spans="5:23" ht="15.75" customHeight="1">
      <c r="E529" s="294"/>
      <c r="K529" s="397"/>
      <c r="L529" s="294"/>
      <c r="M529" s="294"/>
      <c r="N529" s="294"/>
      <c r="O529" s="294"/>
      <c r="R529" s="294"/>
      <c r="T529" s="294"/>
      <c r="U529" s="294"/>
      <c r="V529" s="294"/>
      <c r="W529" s="294"/>
    </row>
    <row r="530" spans="5:23" ht="15.75" customHeight="1">
      <c r="E530" s="294"/>
      <c r="K530" s="397"/>
      <c r="L530" s="294"/>
      <c r="M530" s="294"/>
      <c r="N530" s="294"/>
      <c r="O530" s="294"/>
      <c r="R530" s="294"/>
      <c r="T530" s="294"/>
      <c r="U530" s="294"/>
      <c r="V530" s="294"/>
      <c r="W530" s="294"/>
    </row>
    <row r="531" spans="5:23" ht="15.75" customHeight="1">
      <c r="E531" s="294"/>
      <c r="K531" s="397"/>
      <c r="L531" s="294"/>
      <c r="M531" s="294"/>
      <c r="N531" s="294"/>
      <c r="O531" s="294"/>
      <c r="R531" s="294"/>
      <c r="T531" s="294"/>
      <c r="U531" s="294"/>
      <c r="V531" s="294"/>
      <c r="W531" s="294"/>
    </row>
    <row r="532" spans="5:23" ht="15.75" customHeight="1">
      <c r="E532" s="294"/>
      <c r="K532" s="397"/>
      <c r="L532" s="294"/>
      <c r="M532" s="294"/>
      <c r="N532" s="294"/>
      <c r="O532" s="294"/>
      <c r="R532" s="294"/>
      <c r="T532" s="294"/>
      <c r="U532" s="294"/>
      <c r="V532" s="294"/>
      <c r="W532" s="294"/>
    </row>
    <row r="533" spans="5:23" ht="15.75" customHeight="1">
      <c r="E533" s="294"/>
      <c r="K533" s="397"/>
      <c r="L533" s="294"/>
      <c r="M533" s="294"/>
      <c r="N533" s="294"/>
      <c r="O533" s="294"/>
      <c r="R533" s="294"/>
      <c r="T533" s="294"/>
      <c r="U533" s="294"/>
      <c r="V533" s="294"/>
      <c r="W533" s="294"/>
    </row>
    <row r="534" spans="5:23" ht="15.75" customHeight="1">
      <c r="E534" s="294"/>
      <c r="K534" s="397"/>
      <c r="L534" s="294"/>
      <c r="M534" s="294"/>
      <c r="N534" s="294"/>
      <c r="O534" s="294"/>
      <c r="R534" s="294"/>
      <c r="T534" s="294"/>
      <c r="U534" s="294"/>
      <c r="V534" s="294"/>
      <c r="W534" s="294"/>
    </row>
    <row r="535" spans="5:23" ht="15.75" customHeight="1">
      <c r="E535" s="294"/>
      <c r="K535" s="397"/>
      <c r="L535" s="294"/>
      <c r="M535" s="294"/>
      <c r="N535" s="294"/>
      <c r="O535" s="294"/>
      <c r="R535" s="294"/>
      <c r="T535" s="294"/>
      <c r="U535" s="294"/>
      <c r="V535" s="294"/>
      <c r="W535" s="294"/>
    </row>
    <row r="536" spans="5:23" ht="15.75" customHeight="1">
      <c r="E536" s="294"/>
      <c r="K536" s="397"/>
      <c r="L536" s="294"/>
      <c r="M536" s="294"/>
      <c r="N536" s="294"/>
      <c r="O536" s="294"/>
      <c r="R536" s="294"/>
      <c r="T536" s="294"/>
      <c r="U536" s="294"/>
      <c r="V536" s="294"/>
      <c r="W536" s="294"/>
    </row>
    <row r="537" spans="5:23" ht="15.75" customHeight="1">
      <c r="E537" s="294"/>
      <c r="K537" s="397"/>
      <c r="L537" s="294"/>
      <c r="M537" s="294"/>
      <c r="N537" s="294"/>
      <c r="O537" s="294"/>
      <c r="R537" s="294"/>
      <c r="T537" s="294"/>
      <c r="U537" s="294"/>
      <c r="V537" s="294"/>
      <c r="W537" s="294"/>
    </row>
    <row r="538" spans="5:23" ht="15.75" customHeight="1">
      <c r="E538" s="294"/>
      <c r="K538" s="397"/>
      <c r="L538" s="294"/>
      <c r="M538" s="294"/>
      <c r="N538" s="294"/>
      <c r="O538" s="294"/>
      <c r="R538" s="294"/>
      <c r="T538" s="294"/>
      <c r="U538" s="294"/>
      <c r="V538" s="294"/>
      <c r="W538" s="294"/>
    </row>
    <row r="539" spans="5:23" ht="15.75" customHeight="1">
      <c r="E539" s="294"/>
      <c r="K539" s="397"/>
      <c r="L539" s="294"/>
      <c r="M539" s="294"/>
      <c r="N539" s="294"/>
      <c r="O539" s="294"/>
      <c r="R539" s="294"/>
      <c r="T539" s="294"/>
      <c r="U539" s="294"/>
      <c r="V539" s="294"/>
      <c r="W539" s="294"/>
    </row>
    <row r="540" spans="5:23" ht="15.75" customHeight="1">
      <c r="E540" s="294"/>
      <c r="K540" s="397"/>
      <c r="L540" s="294"/>
      <c r="M540" s="294"/>
      <c r="N540" s="294"/>
      <c r="O540" s="294"/>
      <c r="R540" s="294"/>
      <c r="T540" s="294"/>
      <c r="U540" s="294"/>
      <c r="V540" s="294"/>
      <c r="W540" s="294"/>
    </row>
    <row r="541" spans="5:23" ht="15.75" customHeight="1">
      <c r="E541" s="294"/>
      <c r="K541" s="397"/>
      <c r="L541" s="294"/>
      <c r="M541" s="294"/>
      <c r="N541" s="294"/>
      <c r="O541" s="294"/>
      <c r="R541" s="294"/>
      <c r="T541" s="294"/>
      <c r="U541" s="294"/>
      <c r="V541" s="294"/>
      <c r="W541" s="294"/>
    </row>
    <row r="542" spans="5:23" ht="15.75" customHeight="1">
      <c r="E542" s="294"/>
      <c r="K542" s="397"/>
      <c r="L542" s="294"/>
      <c r="M542" s="294"/>
      <c r="N542" s="294"/>
      <c r="O542" s="294"/>
      <c r="R542" s="294"/>
      <c r="T542" s="294"/>
      <c r="U542" s="294"/>
      <c r="V542" s="294"/>
      <c r="W542" s="294"/>
    </row>
    <row r="543" spans="5:23" ht="15.75" customHeight="1">
      <c r="E543" s="294"/>
      <c r="K543" s="397"/>
      <c r="L543" s="294"/>
      <c r="M543" s="294"/>
      <c r="N543" s="294"/>
      <c r="O543" s="294"/>
      <c r="R543" s="294"/>
      <c r="T543" s="294"/>
      <c r="U543" s="294"/>
      <c r="V543" s="294"/>
      <c r="W543" s="294"/>
    </row>
    <row r="544" spans="5:23" ht="15.75" customHeight="1">
      <c r="E544" s="294"/>
      <c r="K544" s="397"/>
      <c r="L544" s="294"/>
      <c r="M544" s="294"/>
      <c r="N544" s="294"/>
      <c r="O544" s="294"/>
      <c r="R544" s="294"/>
      <c r="T544" s="294"/>
      <c r="U544" s="294"/>
      <c r="V544" s="294"/>
      <c r="W544" s="294"/>
    </row>
    <row r="545" spans="5:23" ht="15.75" customHeight="1">
      <c r="E545" s="294"/>
      <c r="K545" s="397"/>
      <c r="L545" s="294"/>
      <c r="M545" s="294"/>
      <c r="N545" s="294"/>
      <c r="O545" s="294"/>
      <c r="R545" s="294"/>
      <c r="T545" s="294"/>
      <c r="U545" s="294"/>
      <c r="V545" s="294"/>
      <c r="W545" s="294"/>
    </row>
    <row r="546" spans="5:23" ht="15.75" customHeight="1">
      <c r="E546" s="294"/>
      <c r="K546" s="397"/>
      <c r="L546" s="294"/>
      <c r="M546" s="294"/>
      <c r="N546" s="294"/>
      <c r="O546" s="294"/>
      <c r="R546" s="294"/>
      <c r="T546" s="294"/>
      <c r="U546" s="294"/>
      <c r="V546" s="294"/>
      <c r="W546" s="294"/>
    </row>
    <row r="547" spans="5:23" ht="15.75" customHeight="1">
      <c r="E547" s="294"/>
      <c r="K547" s="397"/>
      <c r="L547" s="294"/>
      <c r="M547" s="294"/>
      <c r="N547" s="294"/>
      <c r="O547" s="294"/>
      <c r="R547" s="294"/>
      <c r="T547" s="294"/>
      <c r="U547" s="294"/>
      <c r="V547" s="294"/>
      <c r="W547" s="294"/>
    </row>
    <row r="548" spans="5:23" ht="15.75" customHeight="1">
      <c r="E548" s="294"/>
      <c r="K548" s="397"/>
      <c r="L548" s="294"/>
      <c r="M548" s="294"/>
      <c r="N548" s="294"/>
      <c r="O548" s="294"/>
      <c r="R548" s="294"/>
      <c r="T548" s="294"/>
      <c r="U548" s="294"/>
      <c r="V548" s="294"/>
      <c r="W548" s="294"/>
    </row>
    <row r="549" spans="5:23" ht="15.75" customHeight="1">
      <c r="E549" s="294"/>
      <c r="K549" s="397"/>
      <c r="L549" s="294"/>
      <c r="M549" s="294"/>
      <c r="N549" s="294"/>
      <c r="O549" s="294"/>
      <c r="R549" s="294"/>
      <c r="T549" s="294"/>
      <c r="U549" s="294"/>
      <c r="V549" s="294"/>
      <c r="W549" s="294"/>
    </row>
    <row r="550" spans="5:23" ht="15.75" customHeight="1">
      <c r="E550" s="294"/>
      <c r="K550" s="397"/>
      <c r="L550" s="294"/>
      <c r="M550" s="294"/>
      <c r="N550" s="294"/>
      <c r="O550" s="294"/>
      <c r="R550" s="294"/>
      <c r="T550" s="294"/>
      <c r="U550" s="294"/>
      <c r="V550" s="294"/>
      <c r="W550" s="294"/>
    </row>
    <row r="551" spans="5:23" ht="15.75" customHeight="1">
      <c r="E551" s="294"/>
      <c r="K551" s="397"/>
      <c r="L551" s="294"/>
      <c r="M551" s="294"/>
      <c r="N551" s="294"/>
      <c r="O551" s="294"/>
      <c r="R551" s="294"/>
      <c r="T551" s="294"/>
      <c r="U551" s="294"/>
      <c r="V551" s="294"/>
      <c r="W551" s="294"/>
    </row>
    <row r="552" spans="5:23" ht="15.75" customHeight="1">
      <c r="E552" s="294"/>
      <c r="K552" s="397"/>
      <c r="L552" s="294"/>
      <c r="M552" s="294"/>
      <c r="N552" s="294"/>
      <c r="O552" s="294"/>
      <c r="R552" s="294"/>
      <c r="T552" s="294"/>
      <c r="U552" s="294"/>
      <c r="V552" s="294"/>
      <c r="W552" s="294"/>
    </row>
    <row r="553" spans="5:23" ht="15.75" customHeight="1">
      <c r="E553" s="294"/>
      <c r="K553" s="397"/>
      <c r="L553" s="294"/>
      <c r="M553" s="294"/>
      <c r="N553" s="294"/>
      <c r="O553" s="294"/>
      <c r="R553" s="294"/>
      <c r="T553" s="294"/>
      <c r="U553" s="294"/>
      <c r="V553" s="294"/>
      <c r="W553" s="294"/>
    </row>
    <row r="554" spans="5:23" ht="15.75" customHeight="1">
      <c r="E554" s="294"/>
      <c r="K554" s="397"/>
      <c r="L554" s="294"/>
      <c r="M554" s="294"/>
      <c r="N554" s="294"/>
      <c r="O554" s="294"/>
      <c r="R554" s="294"/>
      <c r="T554" s="294"/>
      <c r="U554" s="294"/>
      <c r="V554" s="294"/>
      <c r="W554" s="294"/>
    </row>
    <row r="555" spans="5:23" ht="15.75" customHeight="1">
      <c r="E555" s="294"/>
      <c r="K555" s="397"/>
      <c r="L555" s="294"/>
      <c r="M555" s="294"/>
      <c r="N555" s="294"/>
      <c r="O555" s="294"/>
      <c r="R555" s="294"/>
      <c r="T555" s="294"/>
      <c r="U555" s="294"/>
      <c r="V555" s="294"/>
      <c r="W555" s="294"/>
    </row>
    <row r="556" spans="5:23" ht="15.75" customHeight="1">
      <c r="E556" s="294"/>
      <c r="K556" s="397"/>
      <c r="L556" s="294"/>
      <c r="M556" s="294"/>
      <c r="N556" s="294"/>
      <c r="O556" s="294"/>
      <c r="R556" s="294"/>
      <c r="T556" s="294"/>
      <c r="U556" s="294"/>
      <c r="V556" s="294"/>
      <c r="W556" s="294"/>
    </row>
    <row r="557" spans="5:23" ht="15.75" customHeight="1">
      <c r="E557" s="294"/>
      <c r="K557" s="397"/>
      <c r="L557" s="294"/>
      <c r="M557" s="294"/>
      <c r="N557" s="294"/>
      <c r="O557" s="294"/>
      <c r="R557" s="294"/>
      <c r="T557" s="294"/>
      <c r="U557" s="294"/>
      <c r="V557" s="294"/>
      <c r="W557" s="294"/>
    </row>
    <row r="558" spans="5:23" ht="15.75" customHeight="1">
      <c r="E558" s="294"/>
      <c r="K558" s="397"/>
      <c r="L558" s="294"/>
      <c r="M558" s="294"/>
      <c r="N558" s="294"/>
      <c r="O558" s="294"/>
      <c r="R558" s="294"/>
      <c r="T558" s="294"/>
      <c r="U558" s="294"/>
      <c r="V558" s="294"/>
      <c r="W558" s="294"/>
    </row>
    <row r="559" spans="5:23" ht="15.75" customHeight="1">
      <c r="E559" s="294"/>
      <c r="K559" s="397"/>
      <c r="L559" s="294"/>
      <c r="M559" s="294"/>
      <c r="N559" s="294"/>
      <c r="O559" s="294"/>
      <c r="R559" s="294"/>
      <c r="T559" s="294"/>
      <c r="U559" s="294"/>
      <c r="V559" s="294"/>
      <c r="W559" s="294"/>
    </row>
    <row r="560" spans="5:23" ht="15.75" customHeight="1">
      <c r="E560" s="294"/>
      <c r="K560" s="397"/>
      <c r="L560" s="294"/>
      <c r="M560" s="294"/>
      <c r="N560" s="294"/>
      <c r="O560" s="294"/>
      <c r="R560" s="294"/>
      <c r="T560" s="294"/>
      <c r="U560" s="294"/>
      <c r="V560" s="294"/>
      <c r="W560" s="294"/>
    </row>
    <row r="561" spans="5:23" ht="15.75" customHeight="1">
      <c r="E561" s="294"/>
      <c r="K561" s="397"/>
      <c r="L561" s="294"/>
      <c r="M561" s="294"/>
      <c r="N561" s="294"/>
      <c r="O561" s="294"/>
      <c r="R561" s="294"/>
      <c r="T561" s="294"/>
      <c r="U561" s="294"/>
      <c r="V561" s="294"/>
      <c r="W561" s="294"/>
    </row>
    <row r="562" spans="5:23" ht="15.75" customHeight="1">
      <c r="E562" s="294"/>
      <c r="K562" s="397"/>
      <c r="L562" s="294"/>
      <c r="M562" s="294"/>
      <c r="N562" s="294"/>
      <c r="O562" s="294"/>
      <c r="R562" s="294"/>
      <c r="T562" s="294"/>
      <c r="U562" s="294"/>
      <c r="V562" s="294"/>
      <c r="W562" s="294"/>
    </row>
    <row r="563" spans="5:23" ht="15.75" customHeight="1">
      <c r="E563" s="294"/>
      <c r="K563" s="397"/>
      <c r="L563" s="294"/>
      <c r="M563" s="294"/>
      <c r="N563" s="294"/>
      <c r="O563" s="294"/>
      <c r="R563" s="294"/>
      <c r="T563" s="294"/>
      <c r="U563" s="294"/>
      <c r="V563" s="294"/>
      <c r="W563" s="294"/>
    </row>
    <row r="564" spans="5:23" ht="15.75" customHeight="1">
      <c r="E564" s="294"/>
      <c r="K564" s="397"/>
      <c r="L564" s="294"/>
      <c r="M564" s="294"/>
      <c r="N564" s="294"/>
      <c r="O564" s="294"/>
      <c r="R564" s="294"/>
      <c r="T564" s="294"/>
      <c r="U564" s="294"/>
      <c r="V564" s="294"/>
      <c r="W564" s="294"/>
    </row>
    <row r="565" spans="5:23" ht="15.75" customHeight="1">
      <c r="E565" s="294"/>
      <c r="K565" s="397"/>
      <c r="L565" s="294"/>
      <c r="M565" s="294"/>
      <c r="N565" s="294"/>
      <c r="O565" s="294"/>
      <c r="R565" s="294"/>
      <c r="T565" s="294"/>
      <c r="U565" s="294"/>
      <c r="V565" s="294"/>
      <c r="W565" s="294"/>
    </row>
    <row r="566" spans="5:23" ht="15.75" customHeight="1">
      <c r="E566" s="294"/>
      <c r="K566" s="397"/>
      <c r="L566" s="294"/>
      <c r="M566" s="294"/>
      <c r="N566" s="294"/>
      <c r="O566" s="294"/>
      <c r="R566" s="294"/>
      <c r="T566" s="294"/>
      <c r="U566" s="294"/>
      <c r="V566" s="294"/>
      <c r="W566" s="294"/>
    </row>
    <row r="567" spans="5:23" ht="15.75" customHeight="1">
      <c r="E567" s="294"/>
      <c r="K567" s="397"/>
      <c r="L567" s="294"/>
      <c r="M567" s="294"/>
      <c r="N567" s="294"/>
      <c r="O567" s="294"/>
      <c r="R567" s="294"/>
      <c r="T567" s="294"/>
      <c r="U567" s="294"/>
      <c r="V567" s="294"/>
      <c r="W567" s="294"/>
    </row>
    <row r="568" spans="5:23" ht="15.75" customHeight="1">
      <c r="E568" s="294"/>
      <c r="K568" s="397"/>
      <c r="L568" s="294"/>
      <c r="M568" s="294"/>
      <c r="N568" s="294"/>
      <c r="O568" s="294"/>
      <c r="R568" s="294"/>
      <c r="T568" s="294"/>
      <c r="U568" s="294"/>
      <c r="V568" s="294"/>
      <c r="W568" s="294"/>
    </row>
    <row r="569" spans="5:23" ht="15.75" customHeight="1">
      <c r="E569" s="294"/>
      <c r="K569" s="397"/>
      <c r="L569" s="294"/>
      <c r="M569" s="294"/>
      <c r="N569" s="294"/>
      <c r="O569" s="294"/>
      <c r="R569" s="294"/>
      <c r="T569" s="294"/>
      <c r="U569" s="294"/>
      <c r="V569" s="294"/>
      <c r="W569" s="294"/>
    </row>
    <row r="570" spans="5:23" ht="15.75" customHeight="1">
      <c r="E570" s="294"/>
      <c r="K570" s="397"/>
      <c r="L570" s="294"/>
      <c r="M570" s="294"/>
      <c r="N570" s="294"/>
      <c r="O570" s="294"/>
      <c r="R570" s="294"/>
      <c r="T570" s="294"/>
      <c r="U570" s="294"/>
      <c r="V570" s="294"/>
      <c r="W570" s="294"/>
    </row>
    <row r="571" spans="5:23" ht="15.75" customHeight="1">
      <c r="E571" s="294"/>
      <c r="K571" s="397"/>
      <c r="L571" s="294"/>
      <c r="M571" s="294"/>
      <c r="N571" s="294"/>
      <c r="O571" s="294"/>
      <c r="R571" s="294"/>
      <c r="T571" s="294"/>
      <c r="U571" s="294"/>
      <c r="V571" s="294"/>
      <c r="W571" s="294"/>
    </row>
    <row r="572" spans="5:23" ht="15.75" customHeight="1">
      <c r="E572" s="294"/>
      <c r="K572" s="397"/>
      <c r="L572" s="294"/>
      <c r="M572" s="294"/>
      <c r="N572" s="294"/>
      <c r="O572" s="294"/>
      <c r="R572" s="294"/>
      <c r="T572" s="294"/>
      <c r="U572" s="294"/>
      <c r="V572" s="294"/>
      <c r="W572" s="294"/>
    </row>
    <row r="573" spans="5:23" ht="15.75" customHeight="1">
      <c r="E573" s="294"/>
      <c r="K573" s="397"/>
      <c r="L573" s="294"/>
      <c r="M573" s="294"/>
      <c r="N573" s="294"/>
      <c r="O573" s="294"/>
      <c r="R573" s="294"/>
      <c r="T573" s="294"/>
      <c r="U573" s="294"/>
      <c r="V573" s="294"/>
      <c r="W573" s="294"/>
    </row>
    <row r="574" spans="5:23" ht="15.75" customHeight="1">
      <c r="E574" s="294"/>
      <c r="K574" s="397"/>
      <c r="L574" s="294"/>
      <c r="M574" s="294"/>
      <c r="N574" s="294"/>
      <c r="O574" s="294"/>
      <c r="R574" s="294"/>
      <c r="T574" s="294"/>
      <c r="U574" s="294"/>
      <c r="V574" s="294"/>
      <c r="W574" s="294"/>
    </row>
    <row r="575" spans="5:23" ht="15.75" customHeight="1">
      <c r="E575" s="294"/>
      <c r="K575" s="397"/>
      <c r="L575" s="294"/>
      <c r="M575" s="294"/>
      <c r="N575" s="294"/>
      <c r="O575" s="294"/>
      <c r="R575" s="294"/>
      <c r="T575" s="294"/>
      <c r="U575" s="294"/>
      <c r="V575" s="294"/>
      <c r="W575" s="294"/>
    </row>
    <row r="576" spans="5:23" ht="15.75" customHeight="1">
      <c r="E576" s="294"/>
      <c r="K576" s="397"/>
      <c r="L576" s="294"/>
      <c r="M576" s="294"/>
      <c r="N576" s="294"/>
      <c r="O576" s="294"/>
      <c r="R576" s="294"/>
      <c r="T576" s="294"/>
      <c r="U576" s="294"/>
      <c r="V576" s="294"/>
      <c r="W576" s="294"/>
    </row>
    <row r="577" spans="5:23" ht="15.75" customHeight="1">
      <c r="E577" s="294"/>
      <c r="K577" s="397"/>
      <c r="L577" s="294"/>
      <c r="M577" s="294"/>
      <c r="N577" s="294"/>
      <c r="O577" s="294"/>
      <c r="R577" s="294"/>
      <c r="T577" s="294"/>
      <c r="U577" s="294"/>
      <c r="V577" s="294"/>
      <c r="W577" s="294"/>
    </row>
    <row r="578" spans="5:23" ht="15.75" customHeight="1">
      <c r="E578" s="294"/>
      <c r="K578" s="397"/>
      <c r="L578" s="294"/>
      <c r="M578" s="294"/>
      <c r="N578" s="294"/>
      <c r="O578" s="294"/>
      <c r="R578" s="294"/>
      <c r="T578" s="294"/>
      <c r="U578" s="294"/>
      <c r="V578" s="294"/>
      <c r="W578" s="294"/>
    </row>
    <row r="579" spans="5:23" ht="15.75" customHeight="1">
      <c r="E579" s="294"/>
      <c r="K579" s="397"/>
      <c r="L579" s="294"/>
      <c r="M579" s="294"/>
      <c r="N579" s="294"/>
      <c r="O579" s="294"/>
      <c r="R579" s="294"/>
      <c r="T579" s="294"/>
      <c r="U579" s="294"/>
      <c r="V579" s="294"/>
      <c r="W579" s="294"/>
    </row>
    <row r="580" spans="5:23" ht="15.75" customHeight="1">
      <c r="E580" s="294"/>
      <c r="K580" s="397"/>
      <c r="L580" s="294"/>
      <c r="M580" s="294"/>
      <c r="N580" s="294"/>
      <c r="O580" s="294"/>
      <c r="R580" s="294"/>
      <c r="T580" s="294"/>
      <c r="U580" s="294"/>
      <c r="V580" s="294"/>
      <c r="W580" s="294"/>
    </row>
    <row r="581" spans="5:23" ht="15.75" customHeight="1">
      <c r="E581" s="294"/>
      <c r="K581" s="397"/>
      <c r="L581" s="294"/>
      <c r="M581" s="294"/>
      <c r="N581" s="294"/>
      <c r="O581" s="294"/>
      <c r="R581" s="294"/>
      <c r="T581" s="294"/>
      <c r="U581" s="294"/>
      <c r="V581" s="294"/>
      <c r="W581" s="294"/>
    </row>
    <row r="582" spans="5:23" ht="15.75" customHeight="1">
      <c r="E582" s="294"/>
      <c r="K582" s="397"/>
      <c r="L582" s="294"/>
      <c r="M582" s="294"/>
      <c r="N582" s="294"/>
      <c r="O582" s="294"/>
      <c r="R582" s="294"/>
      <c r="T582" s="294"/>
      <c r="U582" s="294"/>
      <c r="V582" s="294"/>
      <c r="W582" s="294"/>
    </row>
    <row r="583" spans="5:23" ht="15.75" customHeight="1">
      <c r="E583" s="294"/>
      <c r="K583" s="397"/>
      <c r="L583" s="294"/>
      <c r="M583" s="294"/>
      <c r="N583" s="294"/>
      <c r="O583" s="294"/>
      <c r="R583" s="294"/>
      <c r="T583" s="294"/>
      <c r="U583" s="294"/>
      <c r="V583" s="294"/>
      <c r="W583" s="294"/>
    </row>
    <row r="584" spans="5:23" ht="15.75" customHeight="1">
      <c r="E584" s="294"/>
      <c r="K584" s="397"/>
      <c r="L584" s="294"/>
      <c r="M584" s="294"/>
      <c r="N584" s="294"/>
      <c r="O584" s="294"/>
      <c r="R584" s="294"/>
      <c r="T584" s="294"/>
      <c r="U584" s="294"/>
      <c r="V584" s="294"/>
      <c r="W584" s="294"/>
    </row>
    <row r="585" spans="5:23" ht="15.75" customHeight="1">
      <c r="E585" s="294"/>
      <c r="K585" s="397"/>
      <c r="L585" s="294"/>
      <c r="M585" s="294"/>
      <c r="N585" s="294"/>
      <c r="O585" s="294"/>
      <c r="R585" s="294"/>
      <c r="T585" s="294"/>
      <c r="U585" s="294"/>
      <c r="V585" s="294"/>
      <c r="W585" s="294"/>
    </row>
    <row r="586" spans="5:23" ht="15.75" customHeight="1">
      <c r="E586" s="294"/>
      <c r="K586" s="397"/>
      <c r="L586" s="294"/>
      <c r="M586" s="294"/>
      <c r="N586" s="294"/>
      <c r="O586" s="294"/>
      <c r="R586" s="294"/>
      <c r="T586" s="294"/>
      <c r="U586" s="294"/>
      <c r="V586" s="294"/>
      <c r="W586" s="294"/>
    </row>
    <row r="587" spans="5:23" ht="15.75" customHeight="1">
      <c r="E587" s="294"/>
      <c r="K587" s="397"/>
      <c r="L587" s="294"/>
      <c r="M587" s="294"/>
      <c r="N587" s="294"/>
      <c r="O587" s="294"/>
      <c r="R587" s="294"/>
      <c r="T587" s="294"/>
      <c r="U587" s="294"/>
      <c r="V587" s="294"/>
      <c r="W587" s="294"/>
    </row>
    <row r="588" spans="5:23" ht="15.75" customHeight="1">
      <c r="E588" s="294"/>
      <c r="K588" s="397"/>
      <c r="L588" s="294"/>
      <c r="M588" s="294"/>
      <c r="N588" s="294"/>
      <c r="O588" s="294"/>
      <c r="R588" s="294"/>
      <c r="T588" s="294"/>
      <c r="U588" s="294"/>
      <c r="V588" s="294"/>
      <c r="W588" s="294"/>
    </row>
    <row r="589" spans="5:23" ht="15.75" customHeight="1">
      <c r="E589" s="294"/>
      <c r="K589" s="397"/>
      <c r="L589" s="294"/>
      <c r="M589" s="294"/>
      <c r="N589" s="294"/>
      <c r="O589" s="294"/>
      <c r="R589" s="294"/>
      <c r="T589" s="294"/>
      <c r="U589" s="294"/>
      <c r="V589" s="294"/>
      <c r="W589" s="294"/>
    </row>
    <row r="590" spans="5:23" ht="15.75" customHeight="1">
      <c r="E590" s="294"/>
      <c r="K590" s="397"/>
      <c r="L590" s="294"/>
      <c r="M590" s="294"/>
      <c r="N590" s="294"/>
      <c r="O590" s="294"/>
      <c r="R590" s="294"/>
      <c r="T590" s="294"/>
      <c r="U590" s="294"/>
      <c r="V590" s="294"/>
      <c r="W590" s="294"/>
    </row>
    <row r="591" spans="5:23" ht="15.75" customHeight="1">
      <c r="E591" s="294"/>
      <c r="K591" s="397"/>
      <c r="L591" s="294"/>
      <c r="M591" s="294"/>
      <c r="N591" s="294"/>
      <c r="O591" s="294"/>
      <c r="R591" s="294"/>
      <c r="T591" s="294"/>
      <c r="U591" s="294"/>
      <c r="V591" s="294"/>
      <c r="W591" s="294"/>
    </row>
    <row r="592" spans="5:23" ht="15.75" customHeight="1">
      <c r="E592" s="294"/>
      <c r="K592" s="397"/>
      <c r="L592" s="294"/>
      <c r="M592" s="294"/>
      <c r="N592" s="294"/>
      <c r="O592" s="294"/>
      <c r="R592" s="294"/>
      <c r="T592" s="294"/>
      <c r="U592" s="294"/>
      <c r="V592" s="294"/>
      <c r="W592" s="294"/>
    </row>
    <row r="593" spans="5:23" ht="15.75" customHeight="1">
      <c r="E593" s="294"/>
      <c r="K593" s="397"/>
      <c r="L593" s="294"/>
      <c r="M593" s="294"/>
      <c r="N593" s="294"/>
      <c r="O593" s="294"/>
      <c r="R593" s="294"/>
      <c r="T593" s="294"/>
      <c r="U593" s="294"/>
      <c r="V593" s="294"/>
      <c r="W593" s="294"/>
    </row>
    <row r="594" spans="5:23" ht="15.75" customHeight="1">
      <c r="E594" s="294"/>
      <c r="K594" s="397"/>
      <c r="L594" s="294"/>
      <c r="M594" s="294"/>
      <c r="N594" s="294"/>
      <c r="O594" s="294"/>
      <c r="R594" s="294"/>
      <c r="T594" s="294"/>
      <c r="U594" s="294"/>
      <c r="V594" s="294"/>
      <c r="W594" s="294"/>
    </row>
    <row r="595" spans="5:23" ht="15.75" customHeight="1">
      <c r="E595" s="294"/>
      <c r="K595" s="397"/>
      <c r="L595" s="294"/>
      <c r="M595" s="294"/>
      <c r="N595" s="294"/>
      <c r="O595" s="294"/>
      <c r="R595" s="294"/>
      <c r="T595" s="294"/>
      <c r="U595" s="294"/>
      <c r="V595" s="294"/>
      <c r="W595" s="294"/>
    </row>
    <row r="596" spans="5:23" ht="15.75" customHeight="1">
      <c r="E596" s="294"/>
      <c r="K596" s="397"/>
      <c r="L596" s="294"/>
      <c r="M596" s="294"/>
      <c r="N596" s="294"/>
      <c r="O596" s="294"/>
      <c r="R596" s="294"/>
      <c r="T596" s="294"/>
      <c r="U596" s="294"/>
      <c r="V596" s="294"/>
      <c r="W596" s="294"/>
    </row>
    <row r="597" spans="5:23" ht="15.75" customHeight="1">
      <c r="E597" s="294"/>
      <c r="K597" s="397"/>
      <c r="L597" s="294"/>
      <c r="M597" s="294"/>
      <c r="N597" s="294"/>
      <c r="O597" s="294"/>
      <c r="R597" s="294"/>
      <c r="T597" s="294"/>
      <c r="U597" s="294"/>
      <c r="V597" s="294"/>
      <c r="W597" s="294"/>
    </row>
    <row r="598" spans="5:23" ht="15.75" customHeight="1">
      <c r="E598" s="294"/>
      <c r="K598" s="397"/>
      <c r="L598" s="294"/>
      <c r="M598" s="294"/>
      <c r="N598" s="294"/>
      <c r="O598" s="294"/>
      <c r="R598" s="294"/>
      <c r="T598" s="294"/>
      <c r="U598" s="294"/>
      <c r="V598" s="294"/>
      <c r="W598" s="294"/>
    </row>
    <row r="599" spans="5:23" ht="15.75" customHeight="1">
      <c r="E599" s="294"/>
      <c r="K599" s="397"/>
      <c r="L599" s="294"/>
      <c r="M599" s="294"/>
      <c r="N599" s="294"/>
      <c r="O599" s="294"/>
      <c r="R599" s="294"/>
      <c r="T599" s="294"/>
      <c r="U599" s="294"/>
      <c r="V599" s="294"/>
      <c r="W599" s="294"/>
    </row>
    <row r="600" spans="5:23" ht="15.75" customHeight="1">
      <c r="E600" s="294"/>
      <c r="K600" s="397"/>
      <c r="L600" s="294"/>
      <c r="M600" s="294"/>
      <c r="N600" s="294"/>
      <c r="O600" s="294"/>
      <c r="R600" s="294"/>
      <c r="T600" s="294"/>
      <c r="U600" s="294"/>
      <c r="V600" s="294"/>
      <c r="W600" s="294"/>
    </row>
    <row r="601" spans="5:23" ht="15.75" customHeight="1">
      <c r="E601" s="294"/>
      <c r="K601" s="397"/>
      <c r="L601" s="294"/>
      <c r="M601" s="294"/>
      <c r="N601" s="294"/>
      <c r="O601" s="294"/>
      <c r="R601" s="294"/>
      <c r="T601" s="294"/>
      <c r="U601" s="294"/>
      <c r="V601" s="294"/>
      <c r="W601" s="294"/>
    </row>
    <row r="602" spans="5:23" ht="15.75" customHeight="1">
      <c r="E602" s="294"/>
      <c r="K602" s="397"/>
      <c r="L602" s="294"/>
      <c r="M602" s="294"/>
      <c r="N602" s="294"/>
      <c r="O602" s="294"/>
      <c r="R602" s="294"/>
      <c r="T602" s="294"/>
      <c r="U602" s="294"/>
      <c r="V602" s="294"/>
      <c r="W602" s="294"/>
    </row>
    <row r="603" spans="5:23" ht="15.75" customHeight="1">
      <c r="E603" s="294"/>
      <c r="K603" s="397"/>
      <c r="L603" s="294"/>
      <c r="M603" s="294"/>
      <c r="N603" s="294"/>
      <c r="O603" s="294"/>
      <c r="R603" s="294"/>
      <c r="T603" s="294"/>
      <c r="U603" s="294"/>
      <c r="V603" s="294"/>
      <c r="W603" s="294"/>
    </row>
    <row r="604" spans="5:23" ht="15.75" customHeight="1">
      <c r="E604" s="294"/>
      <c r="K604" s="397"/>
      <c r="L604" s="294"/>
      <c r="M604" s="294"/>
      <c r="N604" s="294"/>
      <c r="O604" s="294"/>
      <c r="R604" s="294"/>
      <c r="T604" s="294"/>
      <c r="U604" s="294"/>
      <c r="V604" s="294"/>
      <c r="W604" s="294"/>
    </row>
    <row r="605" spans="5:23" ht="15.75" customHeight="1">
      <c r="E605" s="294"/>
      <c r="K605" s="397"/>
      <c r="L605" s="294"/>
      <c r="M605" s="294"/>
      <c r="N605" s="294"/>
      <c r="O605" s="294"/>
      <c r="R605" s="294"/>
      <c r="T605" s="294"/>
      <c r="U605" s="294"/>
      <c r="V605" s="294"/>
      <c r="W605" s="294"/>
    </row>
    <row r="606" spans="5:23" ht="15.75" customHeight="1">
      <c r="E606" s="294"/>
      <c r="K606" s="397"/>
      <c r="L606" s="294"/>
      <c r="M606" s="294"/>
      <c r="N606" s="294"/>
      <c r="O606" s="294"/>
      <c r="R606" s="294"/>
      <c r="T606" s="294"/>
      <c r="U606" s="294"/>
      <c r="V606" s="294"/>
      <c r="W606" s="294"/>
    </row>
    <row r="607" spans="5:23" ht="15.75" customHeight="1">
      <c r="E607" s="294"/>
      <c r="K607" s="397"/>
      <c r="L607" s="294"/>
      <c r="M607" s="294"/>
      <c r="N607" s="294"/>
      <c r="O607" s="294"/>
      <c r="R607" s="294"/>
      <c r="T607" s="294"/>
      <c r="U607" s="294"/>
      <c r="V607" s="294"/>
      <c r="W607" s="294"/>
    </row>
    <row r="608" spans="5:23" ht="15.75" customHeight="1">
      <c r="E608" s="294"/>
      <c r="K608" s="397"/>
      <c r="L608" s="294"/>
      <c r="M608" s="294"/>
      <c r="N608" s="294"/>
      <c r="O608" s="294"/>
      <c r="R608" s="294"/>
      <c r="T608" s="294"/>
      <c r="U608" s="294"/>
      <c r="V608" s="294"/>
      <c r="W608" s="294"/>
    </row>
    <row r="609" spans="5:23" ht="15.75" customHeight="1">
      <c r="E609" s="294"/>
      <c r="K609" s="397"/>
      <c r="L609" s="294"/>
      <c r="M609" s="294"/>
      <c r="N609" s="294"/>
      <c r="O609" s="294"/>
      <c r="R609" s="294"/>
      <c r="T609" s="294"/>
      <c r="U609" s="294"/>
      <c r="V609" s="294"/>
      <c r="W609" s="294"/>
    </row>
    <row r="610" spans="5:23" ht="15.75" customHeight="1">
      <c r="E610" s="294"/>
      <c r="K610" s="397"/>
      <c r="L610" s="294"/>
      <c r="M610" s="294"/>
      <c r="N610" s="294"/>
      <c r="O610" s="294"/>
      <c r="R610" s="294"/>
      <c r="T610" s="294"/>
      <c r="U610" s="294"/>
      <c r="V610" s="294"/>
      <c r="W610" s="294"/>
    </row>
    <row r="611" spans="5:23" ht="15.75" customHeight="1">
      <c r="E611" s="294"/>
      <c r="K611" s="397"/>
      <c r="L611" s="294"/>
      <c r="M611" s="294"/>
      <c r="N611" s="294"/>
      <c r="O611" s="294"/>
      <c r="R611" s="294"/>
      <c r="T611" s="294"/>
      <c r="U611" s="294"/>
      <c r="V611" s="294"/>
      <c r="W611" s="294"/>
    </row>
    <row r="612" spans="5:23" ht="15.75" customHeight="1">
      <c r="E612" s="294"/>
      <c r="K612" s="397"/>
      <c r="L612" s="294"/>
      <c r="M612" s="294"/>
      <c r="N612" s="294"/>
      <c r="O612" s="294"/>
      <c r="R612" s="294"/>
      <c r="T612" s="294"/>
      <c r="U612" s="294"/>
      <c r="V612" s="294"/>
      <c r="W612" s="294"/>
    </row>
    <row r="613" spans="5:23" ht="15.75" customHeight="1">
      <c r="E613" s="294"/>
      <c r="K613" s="397"/>
      <c r="L613" s="294"/>
      <c r="M613" s="294"/>
      <c r="N613" s="294"/>
      <c r="O613" s="294"/>
      <c r="R613" s="294"/>
      <c r="T613" s="294"/>
      <c r="U613" s="294"/>
      <c r="V613" s="294"/>
      <c r="W613" s="294"/>
    </row>
    <row r="614" spans="5:23" ht="15.75" customHeight="1">
      <c r="E614" s="294"/>
      <c r="K614" s="397"/>
      <c r="L614" s="294"/>
      <c r="M614" s="294"/>
      <c r="N614" s="294"/>
      <c r="O614" s="294"/>
      <c r="R614" s="294"/>
      <c r="T614" s="294"/>
      <c r="U614" s="294"/>
      <c r="V614" s="294"/>
      <c r="W614" s="294"/>
    </row>
    <row r="615" spans="5:23" ht="15.75" customHeight="1">
      <c r="E615" s="294"/>
      <c r="K615" s="397"/>
      <c r="L615" s="294"/>
      <c r="M615" s="294"/>
      <c r="N615" s="294"/>
      <c r="O615" s="294"/>
      <c r="R615" s="294"/>
      <c r="T615" s="294"/>
      <c r="U615" s="294"/>
      <c r="V615" s="294"/>
      <c r="W615" s="294"/>
    </row>
    <row r="616" spans="5:23" ht="15.75" customHeight="1">
      <c r="E616" s="294"/>
      <c r="K616" s="397"/>
      <c r="L616" s="294"/>
      <c r="M616" s="294"/>
      <c r="N616" s="294"/>
      <c r="O616" s="294"/>
      <c r="R616" s="294"/>
      <c r="T616" s="294"/>
      <c r="U616" s="294"/>
      <c r="V616" s="294"/>
      <c r="W616" s="294"/>
    </row>
    <row r="617" spans="5:23" ht="15.75" customHeight="1">
      <c r="E617" s="294"/>
      <c r="K617" s="397"/>
      <c r="L617" s="294"/>
      <c r="M617" s="294"/>
      <c r="N617" s="294"/>
      <c r="O617" s="294"/>
      <c r="R617" s="294"/>
      <c r="T617" s="294"/>
      <c r="U617" s="294"/>
      <c r="V617" s="294"/>
      <c r="W617" s="294"/>
    </row>
    <row r="618" spans="5:23" ht="15.75" customHeight="1">
      <c r="E618" s="294"/>
      <c r="K618" s="397"/>
      <c r="L618" s="294"/>
      <c r="M618" s="294"/>
      <c r="N618" s="294"/>
      <c r="O618" s="294"/>
      <c r="R618" s="294"/>
      <c r="T618" s="294"/>
      <c r="U618" s="294"/>
      <c r="V618" s="294"/>
      <c r="W618" s="294"/>
    </row>
    <row r="619" spans="5:23" ht="15.75" customHeight="1">
      <c r="E619" s="294"/>
      <c r="K619" s="397"/>
      <c r="L619" s="294"/>
      <c r="M619" s="294"/>
      <c r="N619" s="294"/>
      <c r="O619" s="294"/>
      <c r="R619" s="294"/>
      <c r="T619" s="294"/>
      <c r="U619" s="294"/>
      <c r="V619" s="294"/>
      <c r="W619" s="294"/>
    </row>
    <row r="620" spans="5:23" ht="15.75" customHeight="1">
      <c r="E620" s="294"/>
      <c r="K620" s="397"/>
      <c r="L620" s="294"/>
      <c r="M620" s="294"/>
      <c r="N620" s="294"/>
      <c r="O620" s="294"/>
      <c r="R620" s="294"/>
      <c r="T620" s="294"/>
      <c r="U620" s="294"/>
      <c r="V620" s="294"/>
      <c r="W620" s="294"/>
    </row>
    <row r="621" spans="5:23" ht="15.75" customHeight="1">
      <c r="E621" s="294"/>
      <c r="K621" s="397"/>
      <c r="L621" s="294"/>
      <c r="M621" s="294"/>
      <c r="N621" s="294"/>
      <c r="O621" s="294"/>
      <c r="R621" s="294"/>
      <c r="T621" s="294"/>
      <c r="U621" s="294"/>
      <c r="V621" s="294"/>
      <c r="W621" s="294"/>
    </row>
    <row r="622" spans="5:23" ht="15.75" customHeight="1">
      <c r="E622" s="294"/>
      <c r="K622" s="397"/>
      <c r="L622" s="294"/>
      <c r="M622" s="294"/>
      <c r="N622" s="294"/>
      <c r="O622" s="294"/>
      <c r="R622" s="294"/>
      <c r="T622" s="294"/>
      <c r="U622" s="294"/>
      <c r="V622" s="294"/>
      <c r="W622" s="294"/>
    </row>
    <row r="623" spans="5:23" ht="15.75" customHeight="1">
      <c r="E623" s="294"/>
      <c r="K623" s="397"/>
      <c r="L623" s="294"/>
      <c r="M623" s="294"/>
      <c r="N623" s="294"/>
      <c r="O623" s="294"/>
      <c r="R623" s="294"/>
      <c r="T623" s="294"/>
      <c r="U623" s="294"/>
      <c r="V623" s="294"/>
      <c r="W623" s="294"/>
    </row>
    <row r="624" spans="5:23" ht="15.75" customHeight="1">
      <c r="E624" s="294"/>
      <c r="K624" s="397"/>
      <c r="L624" s="294"/>
      <c r="M624" s="294"/>
      <c r="N624" s="294"/>
      <c r="O624" s="294"/>
      <c r="R624" s="294"/>
      <c r="T624" s="294"/>
      <c r="U624" s="294"/>
      <c r="V624" s="294"/>
      <c r="W624" s="294"/>
    </row>
    <row r="625" spans="5:23" ht="15.75" customHeight="1">
      <c r="E625" s="294"/>
      <c r="K625" s="397"/>
      <c r="L625" s="294"/>
      <c r="M625" s="294"/>
      <c r="N625" s="294"/>
      <c r="O625" s="294"/>
      <c r="R625" s="294"/>
      <c r="T625" s="294"/>
      <c r="U625" s="294"/>
      <c r="V625" s="294"/>
      <c r="W625" s="294"/>
    </row>
    <row r="626" spans="5:23" ht="15.75" customHeight="1">
      <c r="E626" s="294"/>
      <c r="K626" s="397"/>
      <c r="L626" s="294"/>
      <c r="M626" s="294"/>
      <c r="N626" s="294"/>
      <c r="O626" s="294"/>
      <c r="R626" s="294"/>
      <c r="T626" s="294"/>
      <c r="U626" s="294"/>
      <c r="V626" s="294"/>
      <c r="W626" s="294"/>
    </row>
    <row r="627" spans="5:23" ht="15.75" customHeight="1">
      <c r="E627" s="294"/>
      <c r="K627" s="397"/>
      <c r="L627" s="294"/>
      <c r="M627" s="294"/>
      <c r="N627" s="294"/>
      <c r="O627" s="294"/>
      <c r="R627" s="294"/>
      <c r="T627" s="294"/>
      <c r="U627" s="294"/>
      <c r="V627" s="294"/>
      <c r="W627" s="294"/>
    </row>
    <row r="628" spans="5:23" ht="15.75" customHeight="1">
      <c r="E628" s="294"/>
      <c r="K628" s="397"/>
      <c r="L628" s="294"/>
      <c r="M628" s="294"/>
      <c r="N628" s="294"/>
      <c r="O628" s="294"/>
      <c r="R628" s="294"/>
      <c r="T628" s="294"/>
      <c r="U628" s="294"/>
      <c r="V628" s="294"/>
      <c r="W628" s="294"/>
    </row>
    <row r="629" spans="5:23" ht="15.75" customHeight="1">
      <c r="E629" s="294"/>
      <c r="K629" s="397"/>
      <c r="L629" s="294"/>
      <c r="M629" s="294"/>
      <c r="N629" s="294"/>
      <c r="O629" s="294"/>
      <c r="R629" s="294"/>
      <c r="T629" s="294"/>
      <c r="U629" s="294"/>
      <c r="V629" s="294"/>
      <c r="W629" s="294"/>
    </row>
    <row r="630" spans="5:23" ht="15.75" customHeight="1">
      <c r="E630" s="294"/>
      <c r="K630" s="397"/>
      <c r="L630" s="294"/>
      <c r="M630" s="294"/>
      <c r="N630" s="294"/>
      <c r="O630" s="294"/>
      <c r="R630" s="294"/>
      <c r="T630" s="294"/>
      <c r="U630" s="294"/>
      <c r="V630" s="294"/>
      <c r="W630" s="294"/>
    </row>
    <row r="631" spans="5:23" ht="15.75" customHeight="1">
      <c r="E631" s="294"/>
      <c r="K631" s="397"/>
      <c r="L631" s="294"/>
      <c r="M631" s="294"/>
      <c r="N631" s="294"/>
      <c r="O631" s="294"/>
      <c r="R631" s="294"/>
      <c r="T631" s="294"/>
      <c r="U631" s="294"/>
      <c r="V631" s="294"/>
      <c r="W631" s="294"/>
    </row>
    <row r="632" spans="5:23" ht="15.75" customHeight="1">
      <c r="E632" s="294"/>
      <c r="K632" s="397"/>
      <c r="L632" s="294"/>
      <c r="M632" s="294"/>
      <c r="N632" s="294"/>
      <c r="O632" s="294"/>
      <c r="R632" s="294"/>
      <c r="T632" s="294"/>
      <c r="U632" s="294"/>
      <c r="V632" s="294"/>
      <c r="W632" s="294"/>
    </row>
    <row r="633" spans="5:23" ht="15.75" customHeight="1">
      <c r="E633" s="294"/>
      <c r="K633" s="397"/>
      <c r="L633" s="294"/>
      <c r="M633" s="294"/>
      <c r="N633" s="294"/>
      <c r="O633" s="294"/>
      <c r="R633" s="294"/>
      <c r="T633" s="294"/>
      <c r="U633" s="294"/>
      <c r="V633" s="294"/>
      <c r="W633" s="294"/>
    </row>
    <row r="634" spans="5:23" ht="15.75" customHeight="1">
      <c r="E634" s="294"/>
      <c r="K634" s="397"/>
      <c r="L634" s="294"/>
      <c r="M634" s="294"/>
      <c r="N634" s="294"/>
      <c r="O634" s="294"/>
      <c r="R634" s="294"/>
      <c r="T634" s="294"/>
      <c r="U634" s="294"/>
      <c r="V634" s="294"/>
      <c r="W634" s="294"/>
    </row>
    <row r="635" spans="5:23" ht="15.75" customHeight="1">
      <c r="E635" s="294"/>
      <c r="K635" s="397"/>
      <c r="L635" s="294"/>
      <c r="M635" s="294"/>
      <c r="N635" s="294"/>
      <c r="O635" s="294"/>
      <c r="R635" s="294"/>
      <c r="T635" s="294"/>
      <c r="U635" s="294"/>
      <c r="V635" s="294"/>
      <c r="W635" s="294"/>
    </row>
    <row r="636" spans="5:23" ht="15.75" customHeight="1">
      <c r="E636" s="294"/>
      <c r="K636" s="397"/>
      <c r="L636" s="294"/>
      <c r="M636" s="294"/>
      <c r="N636" s="294"/>
      <c r="O636" s="294"/>
      <c r="R636" s="294"/>
      <c r="T636" s="294"/>
      <c r="U636" s="294"/>
      <c r="V636" s="294"/>
      <c r="W636" s="294"/>
    </row>
    <row r="637" spans="5:23" ht="15.75" customHeight="1">
      <c r="E637" s="294"/>
      <c r="K637" s="397"/>
      <c r="L637" s="294"/>
      <c r="M637" s="294"/>
      <c r="N637" s="294"/>
      <c r="O637" s="294"/>
      <c r="R637" s="294"/>
      <c r="T637" s="294"/>
      <c r="U637" s="294"/>
      <c r="V637" s="294"/>
      <c r="W637" s="294"/>
    </row>
    <row r="638" spans="5:23" ht="15.75" customHeight="1">
      <c r="E638" s="294"/>
      <c r="K638" s="397"/>
      <c r="L638" s="294"/>
      <c r="M638" s="294"/>
      <c r="N638" s="294"/>
      <c r="O638" s="294"/>
      <c r="R638" s="294"/>
      <c r="T638" s="294"/>
      <c r="U638" s="294"/>
      <c r="V638" s="294"/>
      <c r="W638" s="294"/>
    </row>
    <row r="639" spans="5:23" ht="15.75" customHeight="1">
      <c r="E639" s="294"/>
      <c r="K639" s="397"/>
      <c r="L639" s="294"/>
      <c r="M639" s="294"/>
      <c r="N639" s="294"/>
      <c r="O639" s="294"/>
      <c r="R639" s="294"/>
      <c r="T639" s="294"/>
      <c r="U639" s="294"/>
      <c r="V639" s="294"/>
      <c r="W639" s="294"/>
    </row>
    <row r="640" spans="5:23" ht="15.75" customHeight="1">
      <c r="E640" s="294"/>
      <c r="K640" s="397"/>
      <c r="L640" s="294"/>
      <c r="M640" s="294"/>
      <c r="N640" s="294"/>
      <c r="O640" s="294"/>
      <c r="R640" s="294"/>
      <c r="T640" s="294"/>
      <c r="U640" s="294"/>
      <c r="V640" s="294"/>
      <c r="W640" s="294"/>
    </row>
    <row r="641" spans="5:23" ht="15.75" customHeight="1">
      <c r="E641" s="294"/>
      <c r="K641" s="397"/>
      <c r="L641" s="294"/>
      <c r="M641" s="294"/>
      <c r="N641" s="294"/>
      <c r="O641" s="294"/>
      <c r="R641" s="294"/>
      <c r="T641" s="294"/>
      <c r="U641" s="294"/>
      <c r="V641" s="294"/>
      <c r="W641" s="294"/>
    </row>
    <row r="642" spans="5:23" ht="15.75" customHeight="1">
      <c r="E642" s="294"/>
      <c r="K642" s="397"/>
      <c r="L642" s="294"/>
      <c r="M642" s="294"/>
      <c r="N642" s="294"/>
      <c r="O642" s="294"/>
      <c r="R642" s="294"/>
      <c r="T642" s="294"/>
      <c r="U642" s="294"/>
      <c r="V642" s="294"/>
      <c r="W642" s="294"/>
    </row>
    <row r="643" spans="5:23" ht="15.75" customHeight="1">
      <c r="E643" s="294"/>
      <c r="K643" s="397"/>
      <c r="L643" s="294"/>
      <c r="M643" s="294"/>
      <c r="N643" s="294"/>
      <c r="O643" s="294"/>
      <c r="R643" s="294"/>
      <c r="T643" s="294"/>
      <c r="U643" s="294"/>
      <c r="V643" s="294"/>
      <c r="W643" s="294"/>
    </row>
    <row r="644" spans="5:23" ht="15.75" customHeight="1">
      <c r="E644" s="294"/>
      <c r="K644" s="397"/>
      <c r="L644" s="294"/>
      <c r="M644" s="294"/>
      <c r="N644" s="294"/>
      <c r="O644" s="294"/>
      <c r="R644" s="294"/>
      <c r="T644" s="294"/>
      <c r="U644" s="294"/>
      <c r="V644" s="294"/>
      <c r="W644" s="294"/>
    </row>
    <row r="645" spans="5:23" ht="15.75" customHeight="1">
      <c r="E645" s="294"/>
      <c r="K645" s="397"/>
      <c r="L645" s="294"/>
      <c r="M645" s="294"/>
      <c r="N645" s="294"/>
      <c r="O645" s="294"/>
      <c r="R645" s="294"/>
      <c r="T645" s="294"/>
      <c r="U645" s="294"/>
      <c r="V645" s="294"/>
      <c r="W645" s="294"/>
    </row>
    <row r="646" spans="5:23" ht="15.75" customHeight="1">
      <c r="E646" s="294"/>
      <c r="K646" s="397"/>
      <c r="L646" s="294"/>
      <c r="M646" s="294"/>
      <c r="N646" s="294"/>
      <c r="O646" s="294"/>
      <c r="R646" s="294"/>
      <c r="T646" s="294"/>
      <c r="U646" s="294"/>
      <c r="V646" s="294"/>
      <c r="W646" s="294"/>
    </row>
    <row r="647" spans="5:23" ht="15.75" customHeight="1">
      <c r="E647" s="294"/>
      <c r="K647" s="397"/>
      <c r="L647" s="294"/>
      <c r="M647" s="294"/>
      <c r="N647" s="294"/>
      <c r="O647" s="294"/>
      <c r="R647" s="294"/>
      <c r="T647" s="294"/>
      <c r="U647" s="294"/>
      <c r="V647" s="294"/>
      <c r="W647" s="294"/>
    </row>
    <row r="648" spans="5:23" ht="15.75" customHeight="1">
      <c r="E648" s="294"/>
      <c r="K648" s="397"/>
      <c r="L648" s="294"/>
      <c r="M648" s="294"/>
      <c r="N648" s="294"/>
      <c r="O648" s="294"/>
      <c r="R648" s="294"/>
      <c r="T648" s="294"/>
      <c r="U648" s="294"/>
      <c r="V648" s="294"/>
      <c r="W648" s="294"/>
    </row>
    <row r="649" spans="5:23" ht="15.75" customHeight="1">
      <c r="E649" s="294"/>
      <c r="K649" s="397"/>
      <c r="L649" s="294"/>
      <c r="M649" s="294"/>
      <c r="N649" s="294"/>
      <c r="O649" s="294"/>
      <c r="R649" s="294"/>
      <c r="T649" s="294"/>
      <c r="U649" s="294"/>
      <c r="V649" s="294"/>
      <c r="W649" s="294"/>
    </row>
    <row r="650" spans="5:23" ht="15.75" customHeight="1">
      <c r="E650" s="294"/>
      <c r="K650" s="397"/>
      <c r="L650" s="294"/>
      <c r="M650" s="294"/>
      <c r="N650" s="294"/>
      <c r="O650" s="294"/>
      <c r="R650" s="294"/>
      <c r="T650" s="294"/>
      <c r="U650" s="294"/>
      <c r="V650" s="294"/>
      <c r="W650" s="294"/>
    </row>
    <row r="651" spans="5:23" ht="15.75" customHeight="1">
      <c r="E651" s="294"/>
      <c r="K651" s="397"/>
      <c r="L651" s="294"/>
      <c r="M651" s="294"/>
      <c r="N651" s="294"/>
      <c r="O651" s="294"/>
      <c r="R651" s="294"/>
      <c r="T651" s="294"/>
      <c r="U651" s="294"/>
      <c r="V651" s="294"/>
      <c r="W651" s="294"/>
    </row>
    <row r="652" spans="5:23" ht="15.75" customHeight="1">
      <c r="E652" s="294"/>
      <c r="K652" s="397"/>
      <c r="L652" s="294"/>
      <c r="M652" s="294"/>
      <c r="N652" s="294"/>
      <c r="O652" s="294"/>
      <c r="R652" s="294"/>
      <c r="T652" s="294"/>
      <c r="U652" s="294"/>
      <c r="V652" s="294"/>
      <c r="W652" s="294"/>
    </row>
    <row r="653" spans="5:23" ht="15.75" customHeight="1">
      <c r="E653" s="294"/>
      <c r="K653" s="397"/>
      <c r="L653" s="294"/>
      <c r="M653" s="294"/>
      <c r="N653" s="294"/>
      <c r="O653" s="294"/>
      <c r="R653" s="294"/>
      <c r="T653" s="294"/>
      <c r="U653" s="294"/>
      <c r="V653" s="294"/>
      <c r="W653" s="294"/>
    </row>
    <row r="654" spans="5:23" ht="15.75" customHeight="1">
      <c r="E654" s="294"/>
      <c r="K654" s="397"/>
      <c r="L654" s="294"/>
      <c r="M654" s="294"/>
      <c r="N654" s="294"/>
      <c r="O654" s="294"/>
      <c r="R654" s="294"/>
      <c r="T654" s="294"/>
      <c r="U654" s="294"/>
      <c r="V654" s="294"/>
      <c r="W654" s="294"/>
    </row>
    <row r="655" spans="5:23" ht="15.75" customHeight="1">
      <c r="E655" s="294"/>
      <c r="K655" s="397"/>
      <c r="L655" s="294"/>
      <c r="M655" s="294"/>
      <c r="N655" s="294"/>
      <c r="O655" s="294"/>
      <c r="R655" s="294"/>
      <c r="T655" s="294"/>
      <c r="U655" s="294"/>
      <c r="V655" s="294"/>
      <c r="W655" s="294"/>
    </row>
    <row r="656" spans="5:23" ht="15.75" customHeight="1">
      <c r="E656" s="294"/>
      <c r="K656" s="397"/>
      <c r="L656" s="294"/>
      <c r="M656" s="294"/>
      <c r="N656" s="294"/>
      <c r="O656" s="294"/>
      <c r="R656" s="294"/>
      <c r="T656" s="294"/>
      <c r="U656" s="294"/>
      <c r="V656" s="294"/>
      <c r="W656" s="294"/>
    </row>
    <row r="657" spans="5:23" ht="15.75" customHeight="1">
      <c r="E657" s="294"/>
      <c r="K657" s="397"/>
      <c r="L657" s="294"/>
      <c r="M657" s="294"/>
      <c r="N657" s="294"/>
      <c r="O657" s="294"/>
      <c r="R657" s="294"/>
      <c r="T657" s="294"/>
      <c r="U657" s="294"/>
      <c r="V657" s="294"/>
      <c r="W657" s="294"/>
    </row>
    <row r="658" spans="5:23" ht="15.75" customHeight="1">
      <c r="E658" s="294"/>
      <c r="K658" s="397"/>
      <c r="L658" s="294"/>
      <c r="M658" s="294"/>
      <c r="N658" s="294"/>
      <c r="O658" s="294"/>
      <c r="R658" s="294"/>
      <c r="T658" s="294"/>
      <c r="U658" s="294"/>
      <c r="V658" s="294"/>
      <c r="W658" s="294"/>
    </row>
    <row r="659" spans="5:23" ht="15.75" customHeight="1">
      <c r="E659" s="294"/>
      <c r="K659" s="397"/>
      <c r="L659" s="294"/>
      <c r="M659" s="294"/>
      <c r="N659" s="294"/>
      <c r="O659" s="294"/>
      <c r="R659" s="294"/>
      <c r="T659" s="294"/>
      <c r="U659" s="294"/>
      <c r="V659" s="294"/>
      <c r="W659" s="294"/>
    </row>
    <row r="660" spans="5:23" ht="15.75" customHeight="1">
      <c r="E660" s="294"/>
      <c r="K660" s="397"/>
      <c r="L660" s="294"/>
      <c r="M660" s="294"/>
      <c r="N660" s="294"/>
      <c r="O660" s="294"/>
      <c r="R660" s="294"/>
      <c r="T660" s="294"/>
      <c r="U660" s="294"/>
      <c r="V660" s="294"/>
      <c r="W660" s="294"/>
    </row>
    <row r="661" spans="5:23" ht="15.75" customHeight="1">
      <c r="E661" s="294"/>
      <c r="K661" s="397"/>
      <c r="L661" s="294"/>
      <c r="M661" s="294"/>
      <c r="N661" s="294"/>
      <c r="O661" s="294"/>
      <c r="R661" s="294"/>
      <c r="T661" s="294"/>
      <c r="U661" s="294"/>
      <c r="V661" s="294"/>
      <c r="W661" s="294"/>
    </row>
    <row r="662" spans="5:23" ht="15.75" customHeight="1">
      <c r="E662" s="294"/>
      <c r="K662" s="397"/>
      <c r="L662" s="294"/>
      <c r="M662" s="294"/>
      <c r="N662" s="294"/>
      <c r="O662" s="294"/>
      <c r="R662" s="294"/>
      <c r="T662" s="294"/>
      <c r="U662" s="294"/>
      <c r="V662" s="294"/>
      <c r="W662" s="294"/>
    </row>
    <row r="663" spans="5:23" ht="15.75" customHeight="1">
      <c r="E663" s="294"/>
      <c r="K663" s="397"/>
      <c r="L663" s="294"/>
      <c r="M663" s="294"/>
      <c r="N663" s="294"/>
      <c r="O663" s="294"/>
      <c r="R663" s="294"/>
      <c r="T663" s="294"/>
      <c r="U663" s="294"/>
      <c r="V663" s="294"/>
      <c r="W663" s="294"/>
    </row>
    <row r="664" spans="5:23" ht="15.75" customHeight="1">
      <c r="E664" s="294"/>
      <c r="K664" s="397"/>
      <c r="L664" s="294"/>
      <c r="M664" s="294"/>
      <c r="N664" s="294"/>
      <c r="O664" s="294"/>
      <c r="R664" s="294"/>
      <c r="T664" s="294"/>
      <c r="U664" s="294"/>
      <c r="V664" s="294"/>
      <c r="W664" s="294"/>
    </row>
    <row r="665" spans="5:23" ht="15.75" customHeight="1">
      <c r="E665" s="294"/>
      <c r="K665" s="397"/>
      <c r="L665" s="294"/>
      <c r="M665" s="294"/>
      <c r="N665" s="294"/>
      <c r="O665" s="294"/>
      <c r="R665" s="294"/>
      <c r="T665" s="294"/>
      <c r="U665" s="294"/>
      <c r="V665" s="294"/>
      <c r="W665" s="294"/>
    </row>
    <row r="666" spans="5:23" ht="15.75" customHeight="1">
      <c r="E666" s="294"/>
      <c r="K666" s="397"/>
      <c r="L666" s="294"/>
      <c r="M666" s="294"/>
      <c r="N666" s="294"/>
      <c r="O666" s="294"/>
      <c r="R666" s="294"/>
      <c r="T666" s="294"/>
      <c r="U666" s="294"/>
      <c r="V666" s="294"/>
      <c r="W666" s="294"/>
    </row>
    <row r="667" spans="5:23" ht="15.75" customHeight="1">
      <c r="E667" s="294"/>
      <c r="K667" s="397"/>
      <c r="L667" s="294"/>
      <c r="M667" s="294"/>
      <c r="N667" s="294"/>
      <c r="O667" s="294"/>
      <c r="R667" s="294"/>
      <c r="T667" s="294"/>
      <c r="U667" s="294"/>
      <c r="V667" s="294"/>
      <c r="W667" s="294"/>
    </row>
    <row r="668" spans="5:23" ht="15.75" customHeight="1">
      <c r="E668" s="294"/>
      <c r="K668" s="397"/>
      <c r="L668" s="294"/>
      <c r="M668" s="294"/>
      <c r="N668" s="294"/>
      <c r="O668" s="294"/>
      <c r="R668" s="294"/>
      <c r="T668" s="294"/>
      <c r="U668" s="294"/>
      <c r="V668" s="294"/>
      <c r="W668" s="294"/>
    </row>
    <row r="669" spans="5:23" ht="15.75" customHeight="1">
      <c r="E669" s="294"/>
      <c r="K669" s="397"/>
      <c r="L669" s="294"/>
      <c r="M669" s="294"/>
      <c r="N669" s="294"/>
      <c r="O669" s="294"/>
      <c r="R669" s="294"/>
      <c r="T669" s="294"/>
      <c r="U669" s="294"/>
      <c r="V669" s="294"/>
      <c r="W669" s="294"/>
    </row>
    <row r="670" spans="5:23" ht="15.75" customHeight="1">
      <c r="E670" s="294"/>
      <c r="K670" s="397"/>
      <c r="L670" s="294"/>
      <c r="M670" s="294"/>
      <c r="N670" s="294"/>
      <c r="O670" s="294"/>
      <c r="R670" s="294"/>
      <c r="T670" s="294"/>
      <c r="U670" s="294"/>
      <c r="V670" s="294"/>
      <c r="W670" s="294"/>
    </row>
    <row r="671" spans="5:23" ht="15.75" customHeight="1">
      <c r="E671" s="294"/>
      <c r="K671" s="397"/>
      <c r="L671" s="294"/>
      <c r="M671" s="294"/>
      <c r="N671" s="294"/>
      <c r="O671" s="294"/>
      <c r="R671" s="294"/>
      <c r="T671" s="294"/>
      <c r="U671" s="294"/>
      <c r="V671" s="294"/>
      <c r="W671" s="294"/>
    </row>
    <row r="672" spans="5:23" ht="15.75" customHeight="1">
      <c r="E672" s="294"/>
      <c r="K672" s="397"/>
      <c r="L672" s="294"/>
      <c r="M672" s="294"/>
      <c r="N672" s="294"/>
      <c r="O672" s="294"/>
      <c r="R672" s="294"/>
      <c r="T672" s="294"/>
      <c r="U672" s="294"/>
      <c r="V672" s="294"/>
      <c r="W672" s="294"/>
    </row>
    <row r="673" spans="5:23" ht="15.75" customHeight="1">
      <c r="E673" s="294"/>
      <c r="K673" s="397"/>
      <c r="L673" s="294"/>
      <c r="M673" s="294"/>
      <c r="N673" s="294"/>
      <c r="O673" s="294"/>
      <c r="R673" s="294"/>
      <c r="T673" s="294"/>
      <c r="U673" s="294"/>
      <c r="V673" s="294"/>
      <c r="W673" s="294"/>
    </row>
    <row r="674" spans="5:23" ht="15.75" customHeight="1">
      <c r="E674" s="294"/>
      <c r="K674" s="397"/>
      <c r="L674" s="294"/>
      <c r="M674" s="294"/>
      <c r="N674" s="294"/>
      <c r="O674" s="294"/>
      <c r="R674" s="294"/>
      <c r="T674" s="294"/>
      <c r="U674" s="294"/>
      <c r="V674" s="294"/>
      <c r="W674" s="294"/>
    </row>
    <row r="675" spans="5:23" ht="15.75" customHeight="1">
      <c r="E675" s="294"/>
      <c r="K675" s="397"/>
      <c r="L675" s="294"/>
      <c r="M675" s="294"/>
      <c r="N675" s="294"/>
      <c r="O675" s="294"/>
      <c r="R675" s="294"/>
      <c r="T675" s="294"/>
      <c r="U675" s="294"/>
      <c r="V675" s="294"/>
      <c r="W675" s="294"/>
    </row>
    <row r="676" spans="5:23" ht="15.75" customHeight="1">
      <c r="E676" s="294"/>
      <c r="K676" s="397"/>
      <c r="L676" s="294"/>
      <c r="M676" s="294"/>
      <c r="N676" s="294"/>
      <c r="O676" s="294"/>
      <c r="R676" s="294"/>
      <c r="T676" s="294"/>
      <c r="U676" s="294"/>
      <c r="V676" s="294"/>
      <c r="W676" s="294"/>
    </row>
    <row r="677" spans="5:23" ht="15.75" customHeight="1">
      <c r="E677" s="294"/>
      <c r="K677" s="397"/>
      <c r="L677" s="294"/>
      <c r="M677" s="294"/>
      <c r="N677" s="294"/>
      <c r="O677" s="294"/>
      <c r="R677" s="294"/>
      <c r="T677" s="294"/>
      <c r="U677" s="294"/>
      <c r="V677" s="294"/>
      <c r="W677" s="294"/>
    </row>
    <row r="678" spans="5:23" ht="15.75" customHeight="1">
      <c r="E678" s="294"/>
      <c r="K678" s="397"/>
      <c r="L678" s="294"/>
      <c r="M678" s="294"/>
      <c r="N678" s="294"/>
      <c r="O678" s="294"/>
      <c r="R678" s="294"/>
      <c r="T678" s="294"/>
      <c r="U678" s="294"/>
      <c r="V678" s="294"/>
      <c r="W678" s="294"/>
    </row>
    <row r="679" spans="5:23" ht="15.75" customHeight="1">
      <c r="E679" s="294"/>
      <c r="K679" s="397"/>
      <c r="L679" s="294"/>
      <c r="M679" s="294"/>
      <c r="N679" s="294"/>
      <c r="O679" s="294"/>
      <c r="R679" s="294"/>
      <c r="T679" s="294"/>
      <c r="U679" s="294"/>
      <c r="V679" s="294"/>
      <c r="W679" s="294"/>
    </row>
    <row r="680" spans="5:23" ht="15.75" customHeight="1">
      <c r="E680" s="294"/>
      <c r="K680" s="397"/>
      <c r="L680" s="294"/>
      <c r="M680" s="294"/>
      <c r="N680" s="294"/>
      <c r="O680" s="294"/>
      <c r="R680" s="294"/>
      <c r="T680" s="294"/>
      <c r="U680" s="294"/>
      <c r="V680" s="294"/>
      <c r="W680" s="294"/>
    </row>
    <row r="681" spans="5:23" ht="15.75" customHeight="1">
      <c r="E681" s="294"/>
      <c r="K681" s="397"/>
      <c r="L681" s="294"/>
      <c r="M681" s="294"/>
      <c r="N681" s="294"/>
      <c r="O681" s="294"/>
      <c r="R681" s="294"/>
      <c r="T681" s="294"/>
      <c r="U681" s="294"/>
      <c r="V681" s="294"/>
      <c r="W681" s="294"/>
    </row>
    <row r="682" spans="5:23" ht="15.75" customHeight="1">
      <c r="E682" s="294"/>
      <c r="K682" s="397"/>
      <c r="L682" s="294"/>
      <c r="M682" s="294"/>
      <c r="N682" s="294"/>
      <c r="O682" s="294"/>
      <c r="R682" s="294"/>
      <c r="T682" s="294"/>
      <c r="U682" s="294"/>
      <c r="V682" s="294"/>
      <c r="W682" s="294"/>
    </row>
    <row r="683" spans="5:23" ht="15.75" customHeight="1">
      <c r="E683" s="294"/>
      <c r="K683" s="397"/>
      <c r="L683" s="294"/>
      <c r="M683" s="294"/>
      <c r="N683" s="294"/>
      <c r="O683" s="294"/>
      <c r="R683" s="294"/>
      <c r="T683" s="294"/>
      <c r="U683" s="294"/>
      <c r="V683" s="294"/>
      <c r="W683" s="294"/>
    </row>
    <row r="684" spans="5:23" ht="15.75" customHeight="1">
      <c r="E684" s="294"/>
      <c r="K684" s="397"/>
      <c r="L684" s="294"/>
      <c r="M684" s="294"/>
      <c r="N684" s="294"/>
      <c r="O684" s="294"/>
      <c r="R684" s="294"/>
      <c r="T684" s="294"/>
      <c r="U684" s="294"/>
      <c r="V684" s="294"/>
      <c r="W684" s="294"/>
    </row>
    <row r="685" spans="5:23" ht="15.75" customHeight="1">
      <c r="E685" s="294"/>
      <c r="K685" s="397"/>
      <c r="L685" s="294"/>
      <c r="M685" s="294"/>
      <c r="N685" s="294"/>
      <c r="O685" s="294"/>
      <c r="R685" s="294"/>
      <c r="T685" s="294"/>
      <c r="U685" s="294"/>
      <c r="V685" s="294"/>
      <c r="W685" s="294"/>
    </row>
    <row r="686" spans="5:23" ht="15.75" customHeight="1">
      <c r="E686" s="294"/>
      <c r="K686" s="397"/>
      <c r="L686" s="294"/>
      <c r="M686" s="294"/>
      <c r="N686" s="294"/>
      <c r="O686" s="294"/>
      <c r="R686" s="294"/>
      <c r="T686" s="294"/>
      <c r="U686" s="294"/>
      <c r="V686" s="294"/>
      <c r="W686" s="294"/>
    </row>
    <row r="687" spans="5:23" ht="15.75" customHeight="1">
      <c r="E687" s="294"/>
      <c r="K687" s="397"/>
      <c r="L687" s="294"/>
      <c r="M687" s="294"/>
      <c r="N687" s="294"/>
      <c r="O687" s="294"/>
      <c r="R687" s="294"/>
      <c r="T687" s="294"/>
      <c r="U687" s="294"/>
      <c r="V687" s="294"/>
      <c r="W687" s="294"/>
    </row>
    <row r="688" spans="5:23" ht="15.75" customHeight="1">
      <c r="E688" s="294"/>
      <c r="K688" s="397"/>
      <c r="L688" s="294"/>
      <c r="M688" s="294"/>
      <c r="N688" s="294"/>
      <c r="O688" s="294"/>
      <c r="R688" s="294"/>
      <c r="T688" s="294"/>
      <c r="U688" s="294"/>
      <c r="V688" s="294"/>
      <c r="W688" s="294"/>
    </row>
    <row r="689" spans="5:23" ht="15.75" customHeight="1">
      <c r="E689" s="294"/>
      <c r="K689" s="397"/>
      <c r="L689" s="294"/>
      <c r="M689" s="294"/>
      <c r="N689" s="294"/>
      <c r="O689" s="294"/>
      <c r="R689" s="294"/>
      <c r="T689" s="294"/>
      <c r="U689" s="294"/>
      <c r="V689" s="294"/>
      <c r="W689" s="294"/>
    </row>
    <row r="690" spans="5:23" ht="15.75" customHeight="1">
      <c r="E690" s="294"/>
      <c r="K690" s="397"/>
      <c r="L690" s="294"/>
      <c r="M690" s="294"/>
      <c r="N690" s="294"/>
      <c r="O690" s="294"/>
      <c r="R690" s="294"/>
      <c r="T690" s="294"/>
      <c r="U690" s="294"/>
      <c r="V690" s="294"/>
      <c r="W690" s="294"/>
    </row>
    <row r="691" spans="5:23" ht="15.75" customHeight="1">
      <c r="E691" s="294"/>
      <c r="K691" s="397"/>
      <c r="L691" s="294"/>
      <c r="M691" s="294"/>
      <c r="N691" s="294"/>
      <c r="O691" s="294"/>
      <c r="R691" s="294"/>
      <c r="T691" s="294"/>
      <c r="U691" s="294"/>
      <c r="V691" s="294"/>
      <c r="W691" s="294"/>
    </row>
    <row r="692" spans="5:23" ht="15.75" customHeight="1">
      <c r="E692" s="294"/>
      <c r="K692" s="397"/>
      <c r="L692" s="294"/>
      <c r="M692" s="294"/>
      <c r="N692" s="294"/>
      <c r="O692" s="294"/>
      <c r="R692" s="294"/>
      <c r="T692" s="294"/>
      <c r="U692" s="294"/>
      <c r="V692" s="294"/>
      <c r="W692" s="294"/>
    </row>
    <row r="693" spans="5:23" ht="15.75" customHeight="1">
      <c r="E693" s="294"/>
      <c r="K693" s="397"/>
      <c r="L693" s="294"/>
      <c r="M693" s="294"/>
      <c r="N693" s="294"/>
      <c r="O693" s="294"/>
      <c r="R693" s="294"/>
      <c r="T693" s="294"/>
      <c r="U693" s="294"/>
      <c r="V693" s="294"/>
      <c r="W693" s="294"/>
    </row>
    <row r="694" spans="5:23" ht="15.75" customHeight="1">
      <c r="E694" s="294"/>
      <c r="K694" s="397"/>
      <c r="L694" s="294"/>
      <c r="M694" s="294"/>
      <c r="N694" s="294"/>
      <c r="O694" s="294"/>
      <c r="R694" s="294"/>
      <c r="T694" s="294"/>
      <c r="U694" s="294"/>
      <c r="V694" s="294"/>
      <c r="W694" s="294"/>
    </row>
    <row r="695" spans="5:23" ht="15.75" customHeight="1">
      <c r="E695" s="294"/>
      <c r="K695" s="397"/>
      <c r="L695" s="294"/>
      <c r="M695" s="294"/>
      <c r="N695" s="294"/>
      <c r="O695" s="294"/>
      <c r="R695" s="294"/>
      <c r="T695" s="294"/>
      <c r="U695" s="294"/>
      <c r="V695" s="294"/>
      <c r="W695" s="294"/>
    </row>
    <row r="696" spans="5:23" ht="15.75" customHeight="1">
      <c r="E696" s="294"/>
      <c r="K696" s="397"/>
      <c r="L696" s="294"/>
      <c r="M696" s="294"/>
      <c r="N696" s="294"/>
      <c r="O696" s="294"/>
      <c r="R696" s="294"/>
      <c r="T696" s="294"/>
      <c r="U696" s="294"/>
      <c r="V696" s="294"/>
      <c r="W696" s="294"/>
    </row>
    <row r="697" spans="5:23" ht="15.75" customHeight="1">
      <c r="E697" s="294"/>
      <c r="K697" s="397"/>
      <c r="L697" s="294"/>
      <c r="M697" s="294"/>
      <c r="N697" s="294"/>
      <c r="O697" s="294"/>
      <c r="R697" s="294"/>
      <c r="T697" s="294"/>
      <c r="U697" s="294"/>
      <c r="V697" s="294"/>
      <c r="W697" s="294"/>
    </row>
    <row r="698" spans="5:23" ht="15.75" customHeight="1">
      <c r="E698" s="294"/>
      <c r="K698" s="397"/>
      <c r="L698" s="294"/>
      <c r="M698" s="294"/>
      <c r="N698" s="294"/>
      <c r="O698" s="294"/>
      <c r="R698" s="294"/>
      <c r="T698" s="294"/>
      <c r="U698" s="294"/>
      <c r="V698" s="294"/>
      <c r="W698" s="294"/>
    </row>
    <row r="699" spans="5:23" ht="15.75" customHeight="1">
      <c r="E699" s="294"/>
      <c r="K699" s="397"/>
      <c r="L699" s="294"/>
      <c r="M699" s="294"/>
      <c r="N699" s="294"/>
      <c r="O699" s="294"/>
      <c r="R699" s="294"/>
      <c r="T699" s="294"/>
      <c r="U699" s="294"/>
      <c r="V699" s="294"/>
      <c r="W699" s="294"/>
    </row>
    <row r="700" spans="5:23" ht="15.75" customHeight="1">
      <c r="E700" s="294"/>
      <c r="K700" s="397"/>
      <c r="L700" s="294"/>
      <c r="M700" s="294"/>
      <c r="N700" s="294"/>
      <c r="O700" s="294"/>
      <c r="R700" s="294"/>
      <c r="T700" s="294"/>
      <c r="U700" s="294"/>
      <c r="V700" s="294"/>
      <c r="W700" s="294"/>
    </row>
    <row r="701" spans="5:23" ht="15.75" customHeight="1">
      <c r="E701" s="294"/>
      <c r="K701" s="397"/>
      <c r="L701" s="294"/>
      <c r="M701" s="294"/>
      <c r="N701" s="294"/>
      <c r="O701" s="294"/>
      <c r="R701" s="294"/>
      <c r="T701" s="294"/>
      <c r="U701" s="294"/>
      <c r="V701" s="294"/>
      <c r="W701" s="294"/>
    </row>
    <row r="702" spans="5:23" ht="15.75" customHeight="1">
      <c r="E702" s="294"/>
      <c r="K702" s="397"/>
      <c r="L702" s="294"/>
      <c r="M702" s="294"/>
      <c r="N702" s="294"/>
      <c r="O702" s="294"/>
      <c r="R702" s="294"/>
      <c r="T702" s="294"/>
      <c r="U702" s="294"/>
      <c r="V702" s="294"/>
      <c r="W702" s="294"/>
    </row>
    <row r="703" spans="5:23" ht="15.75" customHeight="1">
      <c r="E703" s="294"/>
      <c r="K703" s="397"/>
      <c r="L703" s="294"/>
      <c r="M703" s="294"/>
      <c r="N703" s="294"/>
      <c r="O703" s="294"/>
      <c r="R703" s="294"/>
      <c r="T703" s="294"/>
      <c r="U703" s="294"/>
      <c r="V703" s="294"/>
      <c r="W703" s="294"/>
    </row>
    <row r="704" spans="5:23" ht="15.75" customHeight="1">
      <c r="E704" s="294"/>
      <c r="K704" s="397"/>
      <c r="L704" s="294"/>
      <c r="M704" s="294"/>
      <c r="N704" s="294"/>
      <c r="O704" s="294"/>
      <c r="R704" s="294"/>
      <c r="T704" s="294"/>
      <c r="U704" s="294"/>
      <c r="V704" s="294"/>
      <c r="W704" s="294"/>
    </row>
    <row r="705" spans="5:23" ht="15.75" customHeight="1">
      <c r="E705" s="294"/>
      <c r="K705" s="397"/>
      <c r="L705" s="294"/>
      <c r="M705" s="294"/>
      <c r="N705" s="294"/>
      <c r="O705" s="294"/>
      <c r="R705" s="294"/>
      <c r="T705" s="294"/>
      <c r="U705" s="294"/>
      <c r="V705" s="294"/>
      <c r="W705" s="294"/>
    </row>
    <row r="706" spans="5:23" ht="15.75" customHeight="1">
      <c r="E706" s="294"/>
      <c r="K706" s="397"/>
      <c r="L706" s="294"/>
      <c r="M706" s="294"/>
      <c r="N706" s="294"/>
      <c r="O706" s="294"/>
      <c r="R706" s="294"/>
      <c r="T706" s="294"/>
      <c r="U706" s="294"/>
      <c r="V706" s="294"/>
      <c r="W706" s="294"/>
    </row>
    <row r="707" spans="5:23" ht="15.75" customHeight="1">
      <c r="E707" s="294"/>
      <c r="K707" s="397"/>
      <c r="L707" s="294"/>
      <c r="M707" s="294"/>
      <c r="N707" s="294"/>
      <c r="O707" s="294"/>
      <c r="R707" s="294"/>
      <c r="T707" s="294"/>
      <c r="U707" s="294"/>
      <c r="V707" s="294"/>
      <c r="W707" s="294"/>
    </row>
    <row r="708" spans="5:23" ht="15.75" customHeight="1">
      <c r="E708" s="294"/>
      <c r="K708" s="397"/>
      <c r="L708" s="294"/>
      <c r="M708" s="294"/>
      <c r="N708" s="294"/>
      <c r="O708" s="294"/>
      <c r="R708" s="294"/>
      <c r="T708" s="294"/>
      <c r="U708" s="294"/>
      <c r="V708" s="294"/>
      <c r="W708" s="294"/>
    </row>
    <row r="709" spans="5:23" ht="15.75" customHeight="1">
      <c r="E709" s="294"/>
      <c r="K709" s="397"/>
      <c r="L709" s="294"/>
      <c r="M709" s="294"/>
      <c r="N709" s="294"/>
      <c r="O709" s="294"/>
      <c r="R709" s="294"/>
      <c r="T709" s="294"/>
      <c r="U709" s="294"/>
      <c r="V709" s="294"/>
      <c r="W709" s="294"/>
    </row>
    <row r="710" spans="5:23" ht="15.75" customHeight="1">
      <c r="E710" s="294"/>
      <c r="K710" s="397"/>
      <c r="L710" s="294"/>
      <c r="M710" s="294"/>
      <c r="N710" s="294"/>
      <c r="O710" s="294"/>
      <c r="R710" s="294"/>
      <c r="T710" s="294"/>
      <c r="U710" s="294"/>
      <c r="V710" s="294"/>
      <c r="W710" s="294"/>
    </row>
    <row r="711" spans="5:23" ht="15.75" customHeight="1">
      <c r="E711" s="294"/>
      <c r="K711" s="397"/>
      <c r="L711" s="294"/>
      <c r="M711" s="294"/>
      <c r="N711" s="294"/>
      <c r="O711" s="294"/>
      <c r="R711" s="294"/>
      <c r="T711" s="294"/>
      <c r="U711" s="294"/>
      <c r="V711" s="294"/>
      <c r="W711" s="294"/>
    </row>
    <row r="712" spans="5:23" ht="15.75" customHeight="1">
      <c r="E712" s="294"/>
      <c r="K712" s="397"/>
      <c r="L712" s="294"/>
      <c r="M712" s="294"/>
      <c r="N712" s="294"/>
      <c r="O712" s="294"/>
      <c r="R712" s="294"/>
      <c r="T712" s="294"/>
      <c r="U712" s="294"/>
      <c r="V712" s="294"/>
      <c r="W712" s="294"/>
    </row>
    <row r="713" spans="5:23" ht="15.75" customHeight="1">
      <c r="E713" s="294"/>
      <c r="K713" s="397"/>
      <c r="L713" s="294"/>
      <c r="M713" s="294"/>
      <c r="N713" s="294"/>
      <c r="O713" s="294"/>
      <c r="R713" s="294"/>
      <c r="T713" s="294"/>
      <c r="U713" s="294"/>
      <c r="V713" s="294"/>
      <c r="W713" s="294"/>
    </row>
    <row r="714" spans="5:23" ht="15.75" customHeight="1">
      <c r="E714" s="294"/>
      <c r="K714" s="397"/>
      <c r="L714" s="294"/>
      <c r="M714" s="294"/>
      <c r="N714" s="294"/>
      <c r="O714" s="294"/>
      <c r="R714" s="294"/>
      <c r="T714" s="294"/>
      <c r="U714" s="294"/>
      <c r="V714" s="294"/>
      <c r="W714" s="294"/>
    </row>
    <row r="715" spans="5:23" ht="15.75" customHeight="1">
      <c r="E715" s="294"/>
      <c r="K715" s="397"/>
      <c r="L715" s="294"/>
      <c r="M715" s="294"/>
      <c r="N715" s="294"/>
      <c r="O715" s="294"/>
      <c r="R715" s="294"/>
      <c r="T715" s="294"/>
      <c r="U715" s="294"/>
      <c r="V715" s="294"/>
      <c r="W715" s="294"/>
    </row>
    <row r="716" spans="5:23" ht="15.75" customHeight="1">
      <c r="E716" s="294"/>
      <c r="K716" s="397"/>
      <c r="L716" s="294"/>
      <c r="M716" s="294"/>
      <c r="N716" s="294"/>
      <c r="O716" s="294"/>
      <c r="R716" s="294"/>
      <c r="T716" s="294"/>
      <c r="U716" s="294"/>
      <c r="V716" s="294"/>
      <c r="W716" s="294"/>
    </row>
    <row r="717" spans="5:23" ht="15.75" customHeight="1">
      <c r="E717" s="294"/>
      <c r="K717" s="397"/>
      <c r="L717" s="294"/>
      <c r="M717" s="294"/>
      <c r="N717" s="294"/>
      <c r="O717" s="294"/>
      <c r="R717" s="294"/>
      <c r="T717" s="294"/>
      <c r="U717" s="294"/>
      <c r="V717" s="294"/>
      <c r="W717" s="294"/>
    </row>
    <row r="718" spans="5:23" ht="15.75" customHeight="1">
      <c r="E718" s="294"/>
      <c r="K718" s="397"/>
      <c r="L718" s="294"/>
      <c r="M718" s="294"/>
      <c r="N718" s="294"/>
      <c r="O718" s="294"/>
      <c r="R718" s="294"/>
      <c r="T718" s="294"/>
      <c r="U718" s="294"/>
      <c r="V718" s="294"/>
      <c r="W718" s="294"/>
    </row>
    <row r="719" spans="5:23" ht="15.75" customHeight="1">
      <c r="E719" s="294"/>
      <c r="K719" s="397"/>
      <c r="L719" s="294"/>
      <c r="M719" s="294"/>
      <c r="N719" s="294"/>
      <c r="O719" s="294"/>
      <c r="R719" s="294"/>
      <c r="T719" s="294"/>
      <c r="U719" s="294"/>
      <c r="V719" s="294"/>
      <c r="W719" s="294"/>
    </row>
    <row r="720" spans="5:23" ht="15.75" customHeight="1">
      <c r="E720" s="294"/>
      <c r="K720" s="397"/>
      <c r="L720" s="294"/>
      <c r="M720" s="294"/>
      <c r="N720" s="294"/>
      <c r="O720" s="294"/>
      <c r="R720" s="294"/>
      <c r="T720" s="294"/>
      <c r="U720" s="294"/>
      <c r="V720" s="294"/>
      <c r="W720" s="294"/>
    </row>
    <row r="721" spans="5:23" ht="15.75" customHeight="1">
      <c r="E721" s="294"/>
      <c r="K721" s="397"/>
      <c r="L721" s="294"/>
      <c r="M721" s="294"/>
      <c r="N721" s="294"/>
      <c r="O721" s="294"/>
      <c r="R721" s="294"/>
      <c r="T721" s="294"/>
      <c r="U721" s="294"/>
      <c r="V721" s="294"/>
      <c r="W721" s="294"/>
    </row>
    <row r="722" spans="5:23" ht="15.75" customHeight="1">
      <c r="E722" s="294"/>
      <c r="K722" s="397"/>
      <c r="L722" s="294"/>
      <c r="M722" s="294"/>
      <c r="N722" s="294"/>
      <c r="O722" s="294"/>
      <c r="R722" s="294"/>
      <c r="T722" s="294"/>
      <c r="U722" s="294"/>
      <c r="V722" s="294"/>
      <c r="W722" s="294"/>
    </row>
    <row r="723" spans="5:23" ht="15.75" customHeight="1">
      <c r="E723" s="294"/>
      <c r="K723" s="397"/>
      <c r="L723" s="294"/>
      <c r="M723" s="294"/>
      <c r="N723" s="294"/>
      <c r="O723" s="294"/>
      <c r="R723" s="294"/>
      <c r="T723" s="294"/>
      <c r="U723" s="294"/>
      <c r="V723" s="294"/>
      <c r="W723" s="294"/>
    </row>
    <row r="724" spans="5:23" ht="15.75" customHeight="1">
      <c r="E724" s="294"/>
      <c r="K724" s="397"/>
      <c r="L724" s="294"/>
      <c r="M724" s="294"/>
      <c r="N724" s="294"/>
      <c r="O724" s="294"/>
      <c r="R724" s="294"/>
      <c r="T724" s="294"/>
      <c r="U724" s="294"/>
      <c r="V724" s="294"/>
      <c r="W724" s="294"/>
    </row>
    <row r="725" spans="5:23" ht="15.75" customHeight="1">
      <c r="E725" s="294"/>
      <c r="K725" s="397"/>
      <c r="L725" s="294"/>
      <c r="M725" s="294"/>
      <c r="N725" s="294"/>
      <c r="O725" s="294"/>
      <c r="R725" s="294"/>
      <c r="T725" s="294"/>
      <c r="U725" s="294"/>
      <c r="V725" s="294"/>
      <c r="W725" s="294"/>
    </row>
    <row r="726" spans="5:23" ht="15.75" customHeight="1">
      <c r="E726" s="294"/>
      <c r="K726" s="397"/>
      <c r="L726" s="294"/>
      <c r="M726" s="294"/>
      <c r="N726" s="294"/>
      <c r="O726" s="294"/>
      <c r="R726" s="294"/>
      <c r="T726" s="294"/>
      <c r="U726" s="294"/>
      <c r="V726" s="294"/>
      <c r="W726" s="294"/>
    </row>
    <row r="727" spans="5:23" ht="15.75" customHeight="1">
      <c r="E727" s="294"/>
      <c r="K727" s="397"/>
      <c r="L727" s="294"/>
      <c r="M727" s="294"/>
      <c r="N727" s="294"/>
      <c r="O727" s="294"/>
      <c r="R727" s="294"/>
      <c r="T727" s="294"/>
      <c r="U727" s="294"/>
      <c r="V727" s="294"/>
      <c r="W727" s="294"/>
    </row>
    <row r="728" spans="5:23" ht="15.75" customHeight="1">
      <c r="E728" s="294"/>
      <c r="K728" s="397"/>
      <c r="L728" s="294"/>
      <c r="M728" s="294"/>
      <c r="N728" s="294"/>
      <c r="O728" s="294"/>
      <c r="R728" s="294"/>
      <c r="T728" s="294"/>
      <c r="U728" s="294"/>
      <c r="V728" s="294"/>
      <c r="W728" s="294"/>
    </row>
    <row r="729" spans="5:23" ht="15.75" customHeight="1">
      <c r="E729" s="294"/>
      <c r="K729" s="397"/>
      <c r="L729" s="294"/>
      <c r="M729" s="294"/>
      <c r="N729" s="294"/>
      <c r="O729" s="294"/>
      <c r="R729" s="294"/>
      <c r="T729" s="294"/>
      <c r="U729" s="294"/>
      <c r="V729" s="294"/>
      <c r="W729" s="294"/>
    </row>
    <row r="730" spans="5:23" ht="15.75" customHeight="1">
      <c r="E730" s="294"/>
      <c r="K730" s="397"/>
      <c r="L730" s="294"/>
      <c r="M730" s="294"/>
      <c r="N730" s="294"/>
      <c r="O730" s="294"/>
      <c r="R730" s="294"/>
      <c r="T730" s="294"/>
      <c r="U730" s="294"/>
      <c r="V730" s="294"/>
      <c r="W730" s="294"/>
    </row>
    <row r="731" spans="5:23" ht="15.75" customHeight="1">
      <c r="E731" s="294"/>
      <c r="K731" s="397"/>
      <c r="L731" s="294"/>
      <c r="M731" s="294"/>
      <c r="N731" s="294"/>
      <c r="O731" s="294"/>
      <c r="R731" s="294"/>
      <c r="T731" s="294"/>
      <c r="U731" s="294"/>
      <c r="V731" s="294"/>
      <c r="W731" s="294"/>
    </row>
    <row r="732" spans="5:23" ht="15.75" customHeight="1">
      <c r="E732" s="294"/>
      <c r="K732" s="397"/>
      <c r="L732" s="294"/>
      <c r="M732" s="294"/>
      <c r="N732" s="294"/>
      <c r="O732" s="294"/>
      <c r="R732" s="294"/>
      <c r="T732" s="294"/>
      <c r="U732" s="294"/>
      <c r="V732" s="294"/>
      <c r="W732" s="294"/>
    </row>
    <row r="733" spans="5:23" ht="15.75" customHeight="1">
      <c r="E733" s="294"/>
      <c r="K733" s="397"/>
      <c r="L733" s="294"/>
      <c r="M733" s="294"/>
      <c r="N733" s="294"/>
      <c r="O733" s="294"/>
      <c r="R733" s="294"/>
      <c r="T733" s="294"/>
      <c r="U733" s="294"/>
      <c r="V733" s="294"/>
      <c r="W733" s="294"/>
    </row>
    <row r="734" spans="5:23" ht="15.75" customHeight="1">
      <c r="E734" s="294"/>
      <c r="K734" s="397"/>
      <c r="L734" s="294"/>
      <c r="M734" s="294"/>
      <c r="N734" s="294"/>
      <c r="O734" s="294"/>
      <c r="R734" s="294"/>
      <c r="T734" s="294"/>
      <c r="U734" s="294"/>
      <c r="V734" s="294"/>
      <c r="W734" s="294"/>
    </row>
    <row r="735" spans="5:23" ht="15.75" customHeight="1">
      <c r="E735" s="294"/>
      <c r="K735" s="397"/>
      <c r="L735" s="294"/>
      <c r="M735" s="294"/>
      <c r="N735" s="294"/>
      <c r="O735" s="294"/>
      <c r="R735" s="294"/>
      <c r="T735" s="294"/>
      <c r="U735" s="294"/>
      <c r="V735" s="294"/>
      <c r="W735" s="294"/>
    </row>
    <row r="736" spans="5:23" ht="15.75" customHeight="1">
      <c r="E736" s="294"/>
      <c r="K736" s="397"/>
      <c r="L736" s="294"/>
      <c r="M736" s="294"/>
      <c r="N736" s="294"/>
      <c r="O736" s="294"/>
      <c r="R736" s="294"/>
      <c r="T736" s="294"/>
      <c r="U736" s="294"/>
      <c r="V736" s="294"/>
      <c r="W736" s="294"/>
    </row>
    <row r="737" spans="5:23" ht="15.75" customHeight="1">
      <c r="E737" s="294"/>
      <c r="K737" s="397"/>
      <c r="L737" s="294"/>
      <c r="M737" s="294"/>
      <c r="N737" s="294"/>
      <c r="O737" s="294"/>
      <c r="R737" s="294"/>
      <c r="T737" s="294"/>
      <c r="U737" s="294"/>
      <c r="V737" s="294"/>
      <c r="W737" s="294"/>
    </row>
    <row r="738" spans="5:23" ht="15.75" customHeight="1">
      <c r="E738" s="294"/>
      <c r="K738" s="397"/>
      <c r="L738" s="294"/>
      <c r="M738" s="294"/>
      <c r="N738" s="294"/>
      <c r="O738" s="294"/>
      <c r="R738" s="294"/>
      <c r="T738" s="294"/>
      <c r="U738" s="294"/>
      <c r="V738" s="294"/>
      <c r="W738" s="294"/>
    </row>
    <row r="739" spans="5:23" ht="15.75" customHeight="1">
      <c r="E739" s="294"/>
      <c r="K739" s="397"/>
      <c r="L739" s="294"/>
      <c r="M739" s="294"/>
      <c r="N739" s="294"/>
      <c r="O739" s="294"/>
      <c r="R739" s="294"/>
      <c r="T739" s="294"/>
      <c r="U739" s="294"/>
      <c r="V739" s="294"/>
      <c r="W739" s="294"/>
    </row>
    <row r="740" spans="5:23" ht="15.75" customHeight="1">
      <c r="E740" s="294"/>
      <c r="K740" s="397"/>
      <c r="L740" s="294"/>
      <c r="M740" s="294"/>
      <c r="N740" s="294"/>
      <c r="O740" s="294"/>
      <c r="R740" s="294"/>
      <c r="T740" s="294"/>
      <c r="U740" s="294"/>
      <c r="V740" s="294"/>
      <c r="W740" s="294"/>
    </row>
    <row r="741" spans="5:23" ht="15.75" customHeight="1">
      <c r="E741" s="294"/>
      <c r="K741" s="397"/>
      <c r="L741" s="294"/>
      <c r="M741" s="294"/>
      <c r="N741" s="294"/>
      <c r="O741" s="294"/>
      <c r="R741" s="294"/>
      <c r="T741" s="294"/>
      <c r="U741" s="294"/>
      <c r="V741" s="294"/>
      <c r="W741" s="294"/>
    </row>
    <row r="742" spans="5:23" ht="15.75" customHeight="1">
      <c r="E742" s="294"/>
      <c r="K742" s="397"/>
      <c r="L742" s="294"/>
      <c r="M742" s="294"/>
      <c r="N742" s="294"/>
      <c r="O742" s="294"/>
      <c r="R742" s="294"/>
      <c r="T742" s="294"/>
      <c r="U742" s="294"/>
      <c r="V742" s="294"/>
      <c r="W742" s="294"/>
    </row>
    <row r="743" spans="5:23" ht="15.75" customHeight="1">
      <c r="E743" s="294"/>
      <c r="K743" s="397"/>
      <c r="L743" s="294"/>
      <c r="M743" s="294"/>
      <c r="N743" s="294"/>
      <c r="O743" s="294"/>
      <c r="R743" s="294"/>
      <c r="T743" s="294"/>
      <c r="U743" s="294"/>
      <c r="V743" s="294"/>
      <c r="W743" s="294"/>
    </row>
    <row r="744" spans="5:23" ht="15.75" customHeight="1">
      <c r="E744" s="294"/>
      <c r="K744" s="397"/>
      <c r="L744" s="294"/>
      <c r="M744" s="294"/>
      <c r="N744" s="294"/>
      <c r="O744" s="294"/>
      <c r="R744" s="294"/>
      <c r="T744" s="294"/>
      <c r="U744" s="294"/>
      <c r="V744" s="294"/>
      <c r="W744" s="294"/>
    </row>
    <row r="745" spans="5:23" ht="15.75" customHeight="1">
      <c r="E745" s="294"/>
      <c r="K745" s="397"/>
      <c r="L745" s="294"/>
      <c r="M745" s="294"/>
      <c r="N745" s="294"/>
      <c r="O745" s="294"/>
      <c r="R745" s="294"/>
      <c r="T745" s="294"/>
      <c r="U745" s="294"/>
      <c r="V745" s="294"/>
      <c r="W745" s="294"/>
    </row>
    <row r="746" spans="5:23" ht="15.75" customHeight="1">
      <c r="E746" s="294"/>
      <c r="K746" s="397"/>
      <c r="L746" s="294"/>
      <c r="M746" s="294"/>
      <c r="N746" s="294"/>
      <c r="O746" s="294"/>
      <c r="R746" s="294"/>
      <c r="T746" s="294"/>
      <c r="U746" s="294"/>
      <c r="V746" s="294"/>
      <c r="W746" s="294"/>
    </row>
    <row r="747" spans="5:23" ht="15.75" customHeight="1">
      <c r="E747" s="294"/>
      <c r="K747" s="397"/>
      <c r="L747" s="294"/>
      <c r="M747" s="294"/>
      <c r="N747" s="294"/>
      <c r="O747" s="294"/>
      <c r="R747" s="294"/>
      <c r="T747" s="294"/>
      <c r="U747" s="294"/>
      <c r="V747" s="294"/>
      <c r="W747" s="294"/>
    </row>
    <row r="748" spans="5:23" ht="15.75" customHeight="1">
      <c r="E748" s="294"/>
      <c r="K748" s="397"/>
      <c r="L748" s="294"/>
      <c r="M748" s="294"/>
      <c r="N748" s="294"/>
      <c r="O748" s="294"/>
      <c r="R748" s="294"/>
      <c r="T748" s="294"/>
      <c r="U748" s="294"/>
      <c r="V748" s="294"/>
      <c r="W748" s="294"/>
    </row>
    <row r="749" spans="5:23" ht="15.75" customHeight="1">
      <c r="E749" s="294"/>
      <c r="K749" s="397"/>
      <c r="L749" s="294"/>
      <c r="M749" s="294"/>
      <c r="N749" s="294"/>
      <c r="O749" s="294"/>
      <c r="R749" s="294"/>
      <c r="T749" s="294"/>
      <c r="U749" s="294"/>
      <c r="V749" s="294"/>
      <c r="W749" s="294"/>
    </row>
    <row r="750" spans="5:23" ht="15.75" customHeight="1">
      <c r="E750" s="294"/>
      <c r="K750" s="397"/>
      <c r="L750" s="294"/>
      <c r="M750" s="294"/>
      <c r="N750" s="294"/>
      <c r="O750" s="294"/>
      <c r="R750" s="294"/>
      <c r="T750" s="294"/>
      <c r="U750" s="294"/>
      <c r="V750" s="294"/>
      <c r="W750" s="294"/>
    </row>
    <row r="751" spans="5:23" ht="15.75" customHeight="1">
      <c r="E751" s="294"/>
      <c r="K751" s="397"/>
      <c r="L751" s="294"/>
      <c r="M751" s="294"/>
      <c r="N751" s="294"/>
      <c r="O751" s="294"/>
      <c r="R751" s="294"/>
      <c r="T751" s="294"/>
      <c r="U751" s="294"/>
      <c r="V751" s="294"/>
      <c r="W751" s="294"/>
    </row>
    <row r="752" spans="5:23" ht="15.75" customHeight="1">
      <c r="E752" s="294"/>
      <c r="K752" s="397"/>
      <c r="L752" s="294"/>
      <c r="M752" s="294"/>
      <c r="N752" s="294"/>
      <c r="O752" s="294"/>
      <c r="R752" s="294"/>
      <c r="T752" s="294"/>
      <c r="U752" s="294"/>
      <c r="V752" s="294"/>
      <c r="W752" s="294"/>
    </row>
    <row r="753" spans="5:23" ht="15.75" customHeight="1">
      <c r="E753" s="294"/>
      <c r="K753" s="397"/>
      <c r="L753" s="294"/>
      <c r="M753" s="294"/>
      <c r="N753" s="294"/>
      <c r="O753" s="294"/>
      <c r="R753" s="294"/>
      <c r="T753" s="294"/>
      <c r="U753" s="294"/>
      <c r="V753" s="294"/>
      <c r="W753" s="294"/>
    </row>
    <row r="754" spans="5:23" ht="15.75" customHeight="1">
      <c r="E754" s="294"/>
      <c r="K754" s="397"/>
      <c r="L754" s="294"/>
      <c r="M754" s="294"/>
      <c r="N754" s="294"/>
      <c r="O754" s="294"/>
      <c r="R754" s="294"/>
      <c r="T754" s="294"/>
      <c r="U754" s="294"/>
      <c r="V754" s="294"/>
      <c r="W754" s="294"/>
    </row>
    <row r="755" spans="5:23" ht="15.75" customHeight="1">
      <c r="E755" s="294"/>
      <c r="K755" s="397"/>
      <c r="L755" s="294"/>
      <c r="M755" s="294"/>
      <c r="N755" s="294"/>
      <c r="O755" s="294"/>
      <c r="R755" s="294"/>
      <c r="T755" s="294"/>
      <c r="U755" s="294"/>
      <c r="V755" s="294"/>
      <c r="W755" s="294"/>
    </row>
    <row r="756" spans="5:23" ht="15.75" customHeight="1">
      <c r="E756" s="294"/>
      <c r="K756" s="397"/>
      <c r="L756" s="294"/>
      <c r="M756" s="294"/>
      <c r="N756" s="294"/>
      <c r="O756" s="294"/>
      <c r="R756" s="294"/>
      <c r="T756" s="294"/>
      <c r="U756" s="294"/>
      <c r="V756" s="294"/>
      <c r="W756" s="294"/>
    </row>
    <row r="757" spans="5:23" ht="15.75" customHeight="1">
      <c r="E757" s="294"/>
      <c r="K757" s="397"/>
      <c r="L757" s="294"/>
      <c r="M757" s="294"/>
      <c r="N757" s="294"/>
      <c r="O757" s="294"/>
      <c r="R757" s="294"/>
      <c r="T757" s="294"/>
      <c r="U757" s="294"/>
      <c r="V757" s="294"/>
      <c r="W757" s="294"/>
    </row>
    <row r="758" spans="5:23" ht="15.75" customHeight="1">
      <c r="E758" s="294"/>
      <c r="K758" s="397"/>
      <c r="L758" s="294"/>
      <c r="M758" s="294"/>
      <c r="N758" s="294"/>
      <c r="O758" s="294"/>
      <c r="R758" s="294"/>
      <c r="T758" s="294"/>
      <c r="U758" s="294"/>
      <c r="V758" s="294"/>
      <c r="W758" s="294"/>
    </row>
    <row r="759" spans="5:23" ht="15.75" customHeight="1">
      <c r="E759" s="294"/>
      <c r="K759" s="397"/>
      <c r="L759" s="294"/>
      <c r="M759" s="294"/>
      <c r="N759" s="294"/>
      <c r="O759" s="294"/>
      <c r="R759" s="294"/>
      <c r="T759" s="294"/>
      <c r="U759" s="294"/>
      <c r="V759" s="294"/>
      <c r="W759" s="294"/>
    </row>
    <row r="760" spans="5:23" ht="15.75" customHeight="1">
      <c r="E760" s="294"/>
      <c r="K760" s="397"/>
      <c r="L760" s="294"/>
      <c r="M760" s="294"/>
      <c r="N760" s="294"/>
      <c r="O760" s="294"/>
      <c r="R760" s="294"/>
      <c r="T760" s="294"/>
      <c r="U760" s="294"/>
      <c r="V760" s="294"/>
      <c r="W760" s="294"/>
    </row>
    <row r="761" spans="5:23" ht="15.75" customHeight="1">
      <c r="E761" s="294"/>
      <c r="K761" s="397"/>
      <c r="L761" s="294"/>
      <c r="M761" s="294"/>
      <c r="N761" s="294"/>
      <c r="O761" s="294"/>
      <c r="R761" s="294"/>
      <c r="T761" s="294"/>
      <c r="U761" s="294"/>
      <c r="V761" s="294"/>
      <c r="W761" s="294"/>
    </row>
    <row r="762" spans="5:23" ht="15.75" customHeight="1">
      <c r="E762" s="294"/>
      <c r="K762" s="397"/>
      <c r="L762" s="294"/>
      <c r="M762" s="294"/>
      <c r="N762" s="294"/>
      <c r="O762" s="294"/>
      <c r="R762" s="294"/>
      <c r="T762" s="294"/>
      <c r="U762" s="294"/>
      <c r="V762" s="294"/>
      <c r="W762" s="294"/>
    </row>
    <row r="763" spans="5:23" ht="15.75" customHeight="1">
      <c r="E763" s="294"/>
      <c r="K763" s="397"/>
      <c r="L763" s="294"/>
      <c r="M763" s="294"/>
      <c r="N763" s="294"/>
      <c r="O763" s="294"/>
      <c r="R763" s="294"/>
      <c r="T763" s="294"/>
      <c r="U763" s="294"/>
      <c r="V763" s="294"/>
      <c r="W763" s="294"/>
    </row>
    <row r="764" spans="5:23" ht="15.75" customHeight="1">
      <c r="E764" s="294"/>
      <c r="K764" s="397"/>
      <c r="L764" s="294"/>
      <c r="M764" s="294"/>
      <c r="N764" s="294"/>
      <c r="O764" s="294"/>
      <c r="R764" s="294"/>
      <c r="T764" s="294"/>
      <c r="U764" s="294"/>
      <c r="V764" s="294"/>
      <c r="W764" s="294"/>
    </row>
    <row r="765" spans="5:23" ht="15.75" customHeight="1">
      <c r="E765" s="294"/>
      <c r="K765" s="397"/>
      <c r="L765" s="294"/>
      <c r="M765" s="294"/>
      <c r="N765" s="294"/>
      <c r="O765" s="294"/>
      <c r="R765" s="294"/>
      <c r="T765" s="294"/>
      <c r="U765" s="294"/>
      <c r="V765" s="294"/>
      <c r="W765" s="294"/>
    </row>
    <row r="766" spans="5:23" ht="15.75" customHeight="1">
      <c r="E766" s="294"/>
      <c r="K766" s="397"/>
      <c r="L766" s="294"/>
      <c r="M766" s="294"/>
      <c r="N766" s="294"/>
      <c r="O766" s="294"/>
      <c r="R766" s="294"/>
      <c r="T766" s="294"/>
      <c r="U766" s="294"/>
      <c r="V766" s="294"/>
      <c r="W766" s="294"/>
    </row>
    <row r="767" spans="5:23" ht="15.75" customHeight="1">
      <c r="E767" s="294"/>
      <c r="K767" s="397"/>
      <c r="L767" s="294"/>
      <c r="M767" s="294"/>
      <c r="N767" s="294"/>
      <c r="O767" s="294"/>
      <c r="R767" s="294"/>
      <c r="T767" s="294"/>
      <c r="U767" s="294"/>
      <c r="V767" s="294"/>
      <c r="W767" s="294"/>
    </row>
    <row r="768" spans="5:23" ht="15.75" customHeight="1">
      <c r="E768" s="294"/>
      <c r="K768" s="397"/>
      <c r="L768" s="294"/>
      <c r="M768" s="294"/>
      <c r="N768" s="294"/>
      <c r="O768" s="294"/>
      <c r="R768" s="294"/>
      <c r="T768" s="294"/>
      <c r="U768" s="294"/>
      <c r="V768" s="294"/>
      <c r="W768" s="294"/>
    </row>
    <row r="769" spans="5:23" ht="15.75" customHeight="1">
      <c r="E769" s="294"/>
      <c r="K769" s="397"/>
      <c r="L769" s="294"/>
      <c r="M769" s="294"/>
      <c r="N769" s="294"/>
      <c r="O769" s="294"/>
      <c r="R769" s="294"/>
      <c r="T769" s="294"/>
      <c r="U769" s="294"/>
      <c r="V769" s="294"/>
      <c r="W769" s="294"/>
    </row>
    <row r="770" spans="5:23" ht="15.75" customHeight="1">
      <c r="E770" s="294"/>
      <c r="K770" s="397"/>
      <c r="L770" s="294"/>
      <c r="M770" s="294"/>
      <c r="N770" s="294"/>
      <c r="O770" s="294"/>
      <c r="R770" s="294"/>
      <c r="T770" s="294"/>
      <c r="U770" s="294"/>
      <c r="V770" s="294"/>
      <c r="W770" s="294"/>
    </row>
    <row r="771" spans="5:23" ht="15.75" customHeight="1">
      <c r="E771" s="294"/>
      <c r="K771" s="397"/>
      <c r="L771" s="294"/>
      <c r="M771" s="294"/>
      <c r="N771" s="294"/>
      <c r="O771" s="294"/>
      <c r="R771" s="294"/>
      <c r="T771" s="294"/>
      <c r="U771" s="294"/>
      <c r="V771" s="294"/>
      <c r="W771" s="294"/>
    </row>
    <row r="772" spans="5:23" ht="15.75" customHeight="1">
      <c r="E772" s="294"/>
      <c r="K772" s="397"/>
      <c r="L772" s="294"/>
      <c r="M772" s="294"/>
      <c r="N772" s="294"/>
      <c r="O772" s="294"/>
      <c r="R772" s="294"/>
      <c r="T772" s="294"/>
      <c r="U772" s="294"/>
      <c r="V772" s="294"/>
      <c r="W772" s="294"/>
    </row>
    <row r="773" spans="5:23" ht="15.75" customHeight="1">
      <c r="E773" s="294"/>
      <c r="K773" s="397"/>
      <c r="L773" s="294"/>
      <c r="M773" s="294"/>
      <c r="N773" s="294"/>
      <c r="O773" s="294"/>
      <c r="R773" s="294"/>
      <c r="T773" s="294"/>
      <c r="U773" s="294"/>
      <c r="V773" s="294"/>
      <c r="W773" s="294"/>
    </row>
    <row r="774" spans="5:23" ht="15.75" customHeight="1">
      <c r="E774" s="294"/>
      <c r="K774" s="397"/>
      <c r="L774" s="294"/>
      <c r="M774" s="294"/>
      <c r="N774" s="294"/>
      <c r="O774" s="294"/>
      <c r="R774" s="294"/>
      <c r="T774" s="294"/>
      <c r="U774" s="294"/>
      <c r="V774" s="294"/>
      <c r="W774" s="294"/>
    </row>
    <row r="775" spans="5:23" ht="15.75" customHeight="1">
      <c r="E775" s="294"/>
      <c r="K775" s="397"/>
      <c r="L775" s="294"/>
      <c r="M775" s="294"/>
      <c r="N775" s="294"/>
      <c r="O775" s="294"/>
      <c r="R775" s="294"/>
      <c r="T775" s="294"/>
      <c r="U775" s="294"/>
      <c r="V775" s="294"/>
      <c r="W775" s="294"/>
    </row>
    <row r="776" spans="5:23" ht="15.75" customHeight="1">
      <c r="E776" s="294"/>
      <c r="K776" s="397"/>
      <c r="L776" s="294"/>
      <c r="M776" s="294"/>
      <c r="N776" s="294"/>
      <c r="O776" s="294"/>
      <c r="R776" s="294"/>
      <c r="T776" s="294"/>
      <c r="U776" s="294"/>
      <c r="V776" s="294"/>
      <c r="W776" s="294"/>
    </row>
    <row r="777" spans="5:23" ht="15.75" customHeight="1">
      <c r="E777" s="294"/>
      <c r="K777" s="397"/>
      <c r="L777" s="294"/>
      <c r="M777" s="294"/>
      <c r="N777" s="294"/>
      <c r="O777" s="294"/>
      <c r="R777" s="294"/>
      <c r="T777" s="294"/>
      <c r="U777" s="294"/>
      <c r="V777" s="294"/>
      <c r="W777" s="294"/>
    </row>
    <row r="778" spans="5:23" ht="15.75" customHeight="1">
      <c r="E778" s="294"/>
      <c r="K778" s="397"/>
      <c r="L778" s="294"/>
      <c r="M778" s="294"/>
      <c r="N778" s="294"/>
      <c r="O778" s="294"/>
      <c r="R778" s="294"/>
      <c r="T778" s="294"/>
      <c r="U778" s="294"/>
      <c r="V778" s="294"/>
      <c r="W778" s="294"/>
    </row>
    <row r="779" spans="5:23" ht="15.75" customHeight="1">
      <c r="E779" s="294"/>
      <c r="K779" s="397"/>
      <c r="L779" s="294"/>
      <c r="M779" s="294"/>
      <c r="N779" s="294"/>
      <c r="O779" s="294"/>
      <c r="R779" s="294"/>
      <c r="T779" s="294"/>
      <c r="U779" s="294"/>
      <c r="V779" s="294"/>
      <c r="W779" s="294"/>
    </row>
    <row r="780" spans="5:23" ht="15.75" customHeight="1">
      <c r="E780" s="294"/>
      <c r="K780" s="397"/>
      <c r="L780" s="294"/>
      <c r="M780" s="294"/>
      <c r="N780" s="294"/>
      <c r="O780" s="294"/>
      <c r="R780" s="294"/>
      <c r="T780" s="294"/>
      <c r="U780" s="294"/>
      <c r="V780" s="294"/>
      <c r="W780" s="294"/>
    </row>
    <row r="781" spans="5:23" ht="15.75" customHeight="1">
      <c r="E781" s="294"/>
      <c r="K781" s="397"/>
      <c r="L781" s="294"/>
      <c r="M781" s="294"/>
      <c r="N781" s="294"/>
      <c r="O781" s="294"/>
      <c r="R781" s="294"/>
      <c r="T781" s="294"/>
      <c r="U781" s="294"/>
      <c r="V781" s="294"/>
      <c r="W781" s="294"/>
    </row>
    <row r="782" spans="5:23" ht="15.75" customHeight="1">
      <c r="E782" s="294"/>
      <c r="K782" s="397"/>
      <c r="L782" s="294"/>
      <c r="M782" s="294"/>
      <c r="N782" s="294"/>
      <c r="O782" s="294"/>
      <c r="R782" s="294"/>
      <c r="T782" s="294"/>
      <c r="U782" s="294"/>
      <c r="V782" s="294"/>
      <c r="W782" s="294"/>
    </row>
    <row r="783" spans="5:23" ht="15.75" customHeight="1">
      <c r="E783" s="294"/>
      <c r="K783" s="397"/>
      <c r="L783" s="294"/>
      <c r="M783" s="294"/>
      <c r="N783" s="294"/>
      <c r="O783" s="294"/>
      <c r="R783" s="294"/>
      <c r="T783" s="294"/>
      <c r="U783" s="294"/>
      <c r="V783" s="294"/>
      <c r="W783" s="294"/>
    </row>
    <row r="784" spans="5:23" ht="15.75" customHeight="1">
      <c r="E784" s="294"/>
      <c r="K784" s="397"/>
      <c r="L784" s="294"/>
      <c r="M784" s="294"/>
      <c r="N784" s="294"/>
      <c r="O784" s="294"/>
      <c r="R784" s="294"/>
      <c r="T784" s="294"/>
      <c r="U784" s="294"/>
      <c r="V784" s="294"/>
      <c r="W784" s="294"/>
    </row>
    <row r="785" spans="5:23" ht="15.75" customHeight="1">
      <c r="E785" s="294"/>
      <c r="K785" s="397"/>
      <c r="L785" s="294"/>
      <c r="M785" s="294"/>
      <c r="N785" s="294"/>
      <c r="O785" s="294"/>
      <c r="R785" s="294"/>
      <c r="T785" s="294"/>
      <c r="U785" s="294"/>
      <c r="V785" s="294"/>
      <c r="W785" s="294"/>
    </row>
    <row r="786" spans="5:23" ht="15.75" customHeight="1">
      <c r="E786" s="294"/>
      <c r="K786" s="397"/>
      <c r="L786" s="294"/>
      <c r="M786" s="294"/>
      <c r="N786" s="294"/>
      <c r="O786" s="294"/>
      <c r="R786" s="294"/>
      <c r="T786" s="294"/>
      <c r="U786" s="294"/>
      <c r="V786" s="294"/>
      <c r="W786" s="294"/>
    </row>
    <row r="787" spans="5:23" ht="15.75" customHeight="1">
      <c r="E787" s="294"/>
      <c r="K787" s="397"/>
      <c r="L787" s="294"/>
      <c r="M787" s="294"/>
      <c r="N787" s="294"/>
      <c r="O787" s="294"/>
      <c r="R787" s="294"/>
      <c r="T787" s="294"/>
      <c r="U787" s="294"/>
      <c r="V787" s="294"/>
      <c r="W787" s="294"/>
    </row>
    <row r="788" spans="5:23" ht="15.75" customHeight="1">
      <c r="E788" s="294"/>
      <c r="K788" s="397"/>
      <c r="L788" s="294"/>
      <c r="M788" s="294"/>
      <c r="N788" s="294"/>
      <c r="O788" s="294"/>
      <c r="R788" s="294"/>
      <c r="T788" s="294"/>
      <c r="U788" s="294"/>
      <c r="V788" s="294"/>
      <c r="W788" s="294"/>
    </row>
    <row r="789" spans="5:23" ht="15.75" customHeight="1">
      <c r="E789" s="294"/>
      <c r="K789" s="397"/>
      <c r="L789" s="294"/>
      <c r="M789" s="294"/>
      <c r="N789" s="294"/>
      <c r="O789" s="294"/>
      <c r="R789" s="294"/>
      <c r="T789" s="294"/>
      <c r="U789" s="294"/>
      <c r="V789" s="294"/>
      <c r="W789" s="294"/>
    </row>
    <row r="790" spans="5:23" ht="15.75" customHeight="1">
      <c r="E790" s="294"/>
      <c r="K790" s="397"/>
      <c r="L790" s="294"/>
      <c r="M790" s="294"/>
      <c r="N790" s="294"/>
      <c r="O790" s="294"/>
      <c r="R790" s="294"/>
      <c r="T790" s="294"/>
      <c r="U790" s="294"/>
      <c r="V790" s="294"/>
      <c r="W790" s="294"/>
    </row>
    <row r="791" spans="5:23" ht="15.75" customHeight="1">
      <c r="E791" s="294"/>
      <c r="K791" s="397"/>
      <c r="L791" s="294"/>
      <c r="M791" s="294"/>
      <c r="N791" s="294"/>
      <c r="O791" s="294"/>
      <c r="R791" s="294"/>
      <c r="T791" s="294"/>
      <c r="U791" s="294"/>
      <c r="V791" s="294"/>
      <c r="W791" s="294"/>
    </row>
    <row r="792" spans="5:23" ht="15.75" customHeight="1">
      <c r="E792" s="294"/>
      <c r="K792" s="397"/>
      <c r="L792" s="294"/>
      <c r="M792" s="294"/>
      <c r="N792" s="294"/>
      <c r="O792" s="294"/>
      <c r="R792" s="294"/>
      <c r="T792" s="294"/>
      <c r="U792" s="294"/>
      <c r="V792" s="294"/>
      <c r="W792" s="294"/>
    </row>
    <row r="793" spans="5:23" ht="15.75" customHeight="1">
      <c r="E793" s="294"/>
      <c r="K793" s="397"/>
      <c r="L793" s="294"/>
      <c r="M793" s="294"/>
      <c r="N793" s="294"/>
      <c r="O793" s="294"/>
      <c r="R793" s="294"/>
      <c r="T793" s="294"/>
      <c r="U793" s="294"/>
      <c r="V793" s="294"/>
      <c r="W793" s="294"/>
    </row>
    <row r="794" spans="5:23" ht="15.75" customHeight="1">
      <c r="E794" s="294"/>
      <c r="K794" s="397"/>
      <c r="L794" s="294"/>
      <c r="M794" s="294"/>
      <c r="N794" s="294"/>
      <c r="O794" s="294"/>
      <c r="R794" s="294"/>
      <c r="T794" s="294"/>
      <c r="U794" s="294"/>
      <c r="V794" s="294"/>
      <c r="W794" s="294"/>
    </row>
    <row r="795" spans="5:23" ht="15.75" customHeight="1">
      <c r="E795" s="294"/>
      <c r="K795" s="397"/>
      <c r="L795" s="294"/>
      <c r="M795" s="294"/>
      <c r="N795" s="294"/>
      <c r="O795" s="294"/>
      <c r="R795" s="294"/>
      <c r="T795" s="294"/>
      <c r="U795" s="294"/>
      <c r="V795" s="294"/>
      <c r="W795" s="294"/>
    </row>
    <row r="796" spans="5:23" ht="15.75" customHeight="1">
      <c r="E796" s="294"/>
      <c r="K796" s="397"/>
      <c r="L796" s="294"/>
      <c r="M796" s="294"/>
      <c r="N796" s="294"/>
      <c r="O796" s="294"/>
      <c r="R796" s="294"/>
      <c r="T796" s="294"/>
      <c r="U796" s="294"/>
      <c r="V796" s="294"/>
      <c r="W796" s="294"/>
    </row>
    <row r="797" spans="5:23" ht="15.75" customHeight="1">
      <c r="E797" s="294"/>
      <c r="K797" s="397"/>
      <c r="L797" s="294"/>
      <c r="M797" s="294"/>
      <c r="N797" s="294"/>
      <c r="O797" s="294"/>
      <c r="R797" s="294"/>
      <c r="T797" s="294"/>
      <c r="U797" s="294"/>
      <c r="V797" s="294"/>
      <c r="W797" s="294"/>
    </row>
    <row r="798" spans="5:23" ht="15.75" customHeight="1">
      <c r="E798" s="294"/>
      <c r="K798" s="397"/>
      <c r="L798" s="294"/>
      <c r="M798" s="294"/>
      <c r="N798" s="294"/>
      <c r="O798" s="294"/>
      <c r="R798" s="294"/>
      <c r="T798" s="294"/>
      <c r="U798" s="294"/>
      <c r="V798" s="294"/>
      <c r="W798" s="294"/>
    </row>
    <row r="799" spans="5:23" ht="15.75" customHeight="1">
      <c r="E799" s="294"/>
      <c r="K799" s="397"/>
      <c r="L799" s="294"/>
      <c r="M799" s="294"/>
      <c r="N799" s="294"/>
      <c r="O799" s="294"/>
      <c r="R799" s="294"/>
      <c r="T799" s="294"/>
      <c r="U799" s="294"/>
      <c r="V799" s="294"/>
      <c r="W799" s="294"/>
    </row>
    <row r="800" spans="5:23" ht="15.75" customHeight="1">
      <c r="E800" s="294"/>
      <c r="K800" s="397"/>
      <c r="L800" s="294"/>
      <c r="M800" s="294"/>
      <c r="N800" s="294"/>
      <c r="O800" s="294"/>
      <c r="R800" s="294"/>
      <c r="T800" s="294"/>
      <c r="U800" s="294"/>
      <c r="V800" s="294"/>
      <c r="W800" s="294"/>
    </row>
    <row r="801" spans="5:23" ht="15.75" customHeight="1">
      <c r="E801" s="294"/>
      <c r="K801" s="397"/>
      <c r="L801" s="294"/>
      <c r="M801" s="294"/>
      <c r="N801" s="294"/>
      <c r="O801" s="294"/>
      <c r="R801" s="294"/>
      <c r="T801" s="294"/>
      <c r="U801" s="294"/>
      <c r="V801" s="294"/>
      <c r="W801" s="294"/>
    </row>
    <row r="802" spans="5:23" ht="15.75" customHeight="1">
      <c r="E802" s="294"/>
      <c r="K802" s="397"/>
      <c r="L802" s="294"/>
      <c r="M802" s="294"/>
      <c r="N802" s="294"/>
      <c r="O802" s="294"/>
      <c r="R802" s="294"/>
      <c r="T802" s="294"/>
      <c r="U802" s="294"/>
      <c r="V802" s="294"/>
      <c r="W802" s="294"/>
    </row>
    <row r="803" spans="5:23" ht="15.75" customHeight="1">
      <c r="E803" s="294"/>
      <c r="K803" s="397"/>
      <c r="L803" s="294"/>
      <c r="M803" s="294"/>
      <c r="N803" s="294"/>
      <c r="O803" s="294"/>
      <c r="R803" s="294"/>
      <c r="T803" s="294"/>
      <c r="U803" s="294"/>
      <c r="V803" s="294"/>
      <c r="W803" s="294"/>
    </row>
    <row r="804" spans="5:23" ht="15.75" customHeight="1">
      <c r="E804" s="294"/>
      <c r="K804" s="397"/>
      <c r="L804" s="294"/>
      <c r="M804" s="294"/>
      <c r="N804" s="294"/>
      <c r="O804" s="294"/>
      <c r="R804" s="294"/>
      <c r="T804" s="294"/>
      <c r="U804" s="294"/>
      <c r="V804" s="294"/>
      <c r="W804" s="294"/>
    </row>
    <row r="805" spans="5:23" ht="15.75" customHeight="1">
      <c r="E805" s="294"/>
      <c r="K805" s="397"/>
      <c r="L805" s="294"/>
      <c r="M805" s="294"/>
      <c r="N805" s="294"/>
      <c r="O805" s="294"/>
      <c r="R805" s="294"/>
      <c r="T805" s="294"/>
      <c r="U805" s="294"/>
      <c r="V805" s="294"/>
      <c r="W805" s="294"/>
    </row>
    <row r="806" spans="5:23" ht="15.75" customHeight="1">
      <c r="E806" s="294"/>
      <c r="K806" s="397"/>
      <c r="L806" s="294"/>
      <c r="M806" s="294"/>
      <c r="N806" s="294"/>
      <c r="O806" s="294"/>
      <c r="R806" s="294"/>
      <c r="T806" s="294"/>
      <c r="U806" s="294"/>
      <c r="V806" s="294"/>
      <c r="W806" s="294"/>
    </row>
    <row r="807" spans="5:23" ht="15.75" customHeight="1">
      <c r="E807" s="294"/>
      <c r="K807" s="397"/>
      <c r="L807" s="294"/>
      <c r="M807" s="294"/>
      <c r="N807" s="294"/>
      <c r="O807" s="294"/>
      <c r="R807" s="294"/>
      <c r="T807" s="294"/>
      <c r="U807" s="294"/>
      <c r="V807" s="294"/>
      <c r="W807" s="294"/>
    </row>
    <row r="808" spans="5:23" ht="15.75" customHeight="1">
      <c r="E808" s="294"/>
      <c r="K808" s="397"/>
      <c r="L808" s="294"/>
      <c r="M808" s="294"/>
      <c r="N808" s="294"/>
      <c r="O808" s="294"/>
      <c r="R808" s="294"/>
      <c r="T808" s="294"/>
      <c r="U808" s="294"/>
      <c r="V808" s="294"/>
      <c r="W808" s="294"/>
    </row>
    <row r="809" spans="5:23" ht="15.75" customHeight="1">
      <c r="E809" s="294"/>
      <c r="K809" s="397"/>
      <c r="L809" s="294"/>
      <c r="M809" s="294"/>
      <c r="N809" s="294"/>
      <c r="O809" s="294"/>
      <c r="R809" s="294"/>
      <c r="T809" s="294"/>
      <c r="U809" s="294"/>
      <c r="V809" s="294"/>
      <c r="W809" s="294"/>
    </row>
    <row r="810" spans="5:23" ht="15.75" customHeight="1">
      <c r="E810" s="294"/>
      <c r="K810" s="397"/>
      <c r="L810" s="294"/>
      <c r="M810" s="294"/>
      <c r="N810" s="294"/>
      <c r="O810" s="294"/>
      <c r="R810" s="294"/>
      <c r="T810" s="294"/>
      <c r="U810" s="294"/>
      <c r="V810" s="294"/>
      <c r="W810" s="294"/>
    </row>
    <row r="811" spans="5:23" ht="15.75" customHeight="1">
      <c r="E811" s="294"/>
      <c r="K811" s="397"/>
      <c r="L811" s="294"/>
      <c r="M811" s="294"/>
      <c r="N811" s="294"/>
      <c r="O811" s="294"/>
      <c r="R811" s="294"/>
      <c r="T811" s="294"/>
      <c r="U811" s="294"/>
      <c r="V811" s="294"/>
      <c r="W811" s="294"/>
    </row>
    <row r="812" spans="5:23" ht="15.75" customHeight="1">
      <c r="E812" s="294"/>
      <c r="K812" s="397"/>
      <c r="L812" s="294"/>
      <c r="M812" s="294"/>
      <c r="N812" s="294"/>
      <c r="O812" s="294"/>
      <c r="R812" s="294"/>
      <c r="T812" s="294"/>
      <c r="U812" s="294"/>
      <c r="V812" s="294"/>
      <c r="W812" s="294"/>
    </row>
    <row r="813" spans="5:23" ht="15.75" customHeight="1">
      <c r="E813" s="294"/>
      <c r="K813" s="397"/>
      <c r="L813" s="294"/>
      <c r="M813" s="294"/>
      <c r="N813" s="294"/>
      <c r="O813" s="294"/>
      <c r="R813" s="294"/>
      <c r="T813" s="294"/>
      <c r="U813" s="294"/>
      <c r="V813" s="294"/>
      <c r="W813" s="294"/>
    </row>
    <row r="814" spans="5:23" ht="15.75" customHeight="1">
      <c r="E814" s="294"/>
      <c r="K814" s="397"/>
      <c r="L814" s="294"/>
      <c r="M814" s="294"/>
      <c r="N814" s="294"/>
      <c r="O814" s="294"/>
      <c r="R814" s="294"/>
      <c r="T814" s="294"/>
      <c r="U814" s="294"/>
      <c r="V814" s="294"/>
      <c r="W814" s="294"/>
    </row>
    <row r="815" spans="5:23" ht="15.75" customHeight="1">
      <c r="E815" s="294"/>
      <c r="K815" s="397"/>
      <c r="L815" s="294"/>
      <c r="M815" s="294"/>
      <c r="N815" s="294"/>
      <c r="O815" s="294"/>
      <c r="R815" s="294"/>
      <c r="T815" s="294"/>
      <c r="U815" s="294"/>
      <c r="V815" s="294"/>
      <c r="W815" s="294"/>
    </row>
    <row r="816" spans="5:23" ht="15.75" customHeight="1">
      <c r="E816" s="294"/>
      <c r="K816" s="397"/>
      <c r="L816" s="294"/>
      <c r="M816" s="294"/>
      <c r="N816" s="294"/>
      <c r="O816" s="294"/>
      <c r="R816" s="294"/>
      <c r="T816" s="294"/>
      <c r="U816" s="294"/>
      <c r="V816" s="294"/>
      <c r="W816" s="294"/>
    </row>
    <row r="817" spans="5:23" ht="15.75" customHeight="1">
      <c r="E817" s="294"/>
      <c r="K817" s="397"/>
      <c r="L817" s="294"/>
      <c r="M817" s="294"/>
      <c r="N817" s="294"/>
      <c r="O817" s="294"/>
      <c r="R817" s="294"/>
      <c r="T817" s="294"/>
      <c r="U817" s="294"/>
      <c r="V817" s="294"/>
      <c r="W817" s="294"/>
    </row>
    <row r="818" spans="5:23" ht="15.75" customHeight="1">
      <c r="E818" s="294"/>
      <c r="K818" s="397"/>
      <c r="L818" s="294"/>
      <c r="M818" s="294"/>
      <c r="N818" s="294"/>
      <c r="O818" s="294"/>
      <c r="R818" s="294"/>
      <c r="T818" s="294"/>
      <c r="U818" s="294"/>
      <c r="V818" s="294"/>
      <c r="W818" s="294"/>
    </row>
    <row r="819" spans="5:23" ht="15.75" customHeight="1">
      <c r="E819" s="294"/>
      <c r="K819" s="397"/>
      <c r="L819" s="294"/>
      <c r="M819" s="294"/>
      <c r="N819" s="294"/>
      <c r="O819" s="294"/>
      <c r="R819" s="294"/>
      <c r="T819" s="294"/>
      <c r="U819" s="294"/>
      <c r="V819" s="294"/>
      <c r="W819" s="294"/>
    </row>
    <row r="820" spans="5:23" ht="15.75" customHeight="1">
      <c r="E820" s="294"/>
      <c r="K820" s="397"/>
      <c r="L820" s="294"/>
      <c r="M820" s="294"/>
      <c r="N820" s="294"/>
      <c r="O820" s="294"/>
      <c r="R820" s="294"/>
      <c r="T820" s="294"/>
      <c r="U820" s="294"/>
      <c r="V820" s="294"/>
      <c r="W820" s="294"/>
    </row>
    <row r="821" spans="5:23" ht="15.75" customHeight="1">
      <c r="E821" s="294"/>
      <c r="K821" s="397"/>
      <c r="L821" s="294"/>
      <c r="M821" s="294"/>
      <c r="N821" s="294"/>
      <c r="O821" s="294"/>
      <c r="R821" s="294"/>
      <c r="T821" s="294"/>
      <c r="U821" s="294"/>
      <c r="V821" s="294"/>
      <c r="W821" s="294"/>
    </row>
    <row r="822" spans="5:23" ht="15.75" customHeight="1">
      <c r="E822" s="294"/>
      <c r="K822" s="397"/>
      <c r="L822" s="294"/>
      <c r="M822" s="294"/>
      <c r="N822" s="294"/>
      <c r="O822" s="294"/>
      <c r="R822" s="294"/>
      <c r="T822" s="294"/>
      <c r="U822" s="294"/>
      <c r="V822" s="294"/>
      <c r="W822" s="294"/>
    </row>
    <row r="823" spans="5:23" ht="15.75" customHeight="1">
      <c r="E823" s="294"/>
      <c r="K823" s="397"/>
      <c r="L823" s="294"/>
      <c r="M823" s="294"/>
      <c r="N823" s="294"/>
      <c r="O823" s="294"/>
      <c r="R823" s="294"/>
      <c r="T823" s="294"/>
      <c r="U823" s="294"/>
      <c r="V823" s="294"/>
      <c r="W823" s="294"/>
    </row>
    <row r="824" spans="5:23" ht="15.75" customHeight="1">
      <c r="E824" s="294"/>
      <c r="K824" s="397"/>
      <c r="L824" s="294"/>
      <c r="M824" s="294"/>
      <c r="N824" s="294"/>
      <c r="O824" s="294"/>
      <c r="R824" s="294"/>
      <c r="T824" s="294"/>
      <c r="U824" s="294"/>
      <c r="V824" s="294"/>
      <c r="W824" s="294"/>
    </row>
    <row r="825" spans="5:23" ht="15.75" customHeight="1">
      <c r="E825" s="294"/>
      <c r="K825" s="397"/>
      <c r="L825" s="294"/>
      <c r="M825" s="294"/>
      <c r="N825" s="294"/>
      <c r="O825" s="294"/>
      <c r="R825" s="294"/>
      <c r="T825" s="294"/>
      <c r="U825" s="294"/>
      <c r="V825" s="294"/>
      <c r="W825" s="294"/>
    </row>
    <row r="826" spans="5:23" ht="15.75" customHeight="1">
      <c r="E826" s="294"/>
      <c r="K826" s="397"/>
      <c r="L826" s="294"/>
      <c r="M826" s="294"/>
      <c r="N826" s="294"/>
      <c r="O826" s="294"/>
      <c r="R826" s="294"/>
      <c r="T826" s="294"/>
      <c r="U826" s="294"/>
      <c r="V826" s="294"/>
      <c r="W826" s="294"/>
    </row>
    <row r="827" spans="5:23" ht="15.75" customHeight="1">
      <c r="E827" s="294"/>
      <c r="K827" s="397"/>
      <c r="L827" s="294"/>
      <c r="M827" s="294"/>
      <c r="N827" s="294"/>
      <c r="O827" s="294"/>
      <c r="R827" s="294"/>
      <c r="T827" s="294"/>
      <c r="U827" s="294"/>
      <c r="V827" s="294"/>
      <c r="W827" s="294"/>
    </row>
    <row r="828" spans="5:23" ht="15.75" customHeight="1">
      <c r="E828" s="294"/>
      <c r="K828" s="397"/>
      <c r="L828" s="294"/>
      <c r="M828" s="294"/>
      <c r="N828" s="294"/>
      <c r="O828" s="294"/>
      <c r="R828" s="294"/>
      <c r="T828" s="294"/>
      <c r="U828" s="294"/>
      <c r="V828" s="294"/>
      <c r="W828" s="294"/>
    </row>
    <row r="829" spans="5:23" ht="15.75" customHeight="1">
      <c r="E829" s="294"/>
      <c r="K829" s="397"/>
      <c r="L829" s="294"/>
      <c r="M829" s="294"/>
      <c r="N829" s="294"/>
      <c r="O829" s="294"/>
      <c r="R829" s="294"/>
      <c r="T829" s="294"/>
      <c r="U829" s="294"/>
      <c r="V829" s="294"/>
      <c r="W829" s="294"/>
    </row>
    <row r="830" spans="5:23" ht="15.75" customHeight="1">
      <c r="E830" s="294"/>
      <c r="K830" s="397"/>
      <c r="L830" s="294"/>
      <c r="M830" s="294"/>
      <c r="N830" s="294"/>
      <c r="O830" s="294"/>
      <c r="R830" s="294"/>
      <c r="T830" s="294"/>
      <c r="U830" s="294"/>
      <c r="V830" s="294"/>
      <c r="W830" s="294"/>
    </row>
    <row r="831" spans="5:23" ht="15.75" customHeight="1">
      <c r="E831" s="294"/>
      <c r="K831" s="397"/>
      <c r="L831" s="294"/>
      <c r="M831" s="294"/>
      <c r="N831" s="294"/>
      <c r="O831" s="294"/>
      <c r="R831" s="294"/>
      <c r="T831" s="294"/>
      <c r="U831" s="294"/>
      <c r="V831" s="294"/>
      <c r="W831" s="294"/>
    </row>
    <row r="832" spans="5:23" ht="15.75" customHeight="1">
      <c r="E832" s="294"/>
      <c r="K832" s="397"/>
      <c r="L832" s="294"/>
      <c r="M832" s="294"/>
      <c r="N832" s="294"/>
      <c r="O832" s="294"/>
      <c r="R832" s="294"/>
      <c r="T832" s="294"/>
      <c r="U832" s="294"/>
      <c r="V832" s="294"/>
      <c r="W832" s="294"/>
    </row>
    <row r="833" spans="5:23" ht="15.75" customHeight="1">
      <c r="E833" s="294"/>
      <c r="K833" s="397"/>
      <c r="L833" s="294"/>
      <c r="M833" s="294"/>
      <c r="N833" s="294"/>
      <c r="O833" s="294"/>
      <c r="R833" s="294"/>
      <c r="T833" s="294"/>
      <c r="U833" s="294"/>
      <c r="V833" s="294"/>
      <c r="W833" s="294"/>
    </row>
    <row r="834" spans="5:23" ht="15.75" customHeight="1">
      <c r="E834" s="294"/>
      <c r="K834" s="397"/>
      <c r="L834" s="294"/>
      <c r="M834" s="294"/>
      <c r="N834" s="294"/>
      <c r="O834" s="294"/>
      <c r="R834" s="294"/>
      <c r="T834" s="294"/>
      <c r="U834" s="294"/>
      <c r="V834" s="294"/>
      <c r="W834" s="294"/>
    </row>
    <row r="835" spans="5:23" ht="15.75" customHeight="1">
      <c r="E835" s="294"/>
      <c r="K835" s="397"/>
      <c r="L835" s="294"/>
      <c r="M835" s="294"/>
      <c r="N835" s="294"/>
      <c r="O835" s="294"/>
      <c r="R835" s="294"/>
      <c r="T835" s="294"/>
      <c r="U835" s="294"/>
      <c r="V835" s="294"/>
      <c r="W835" s="294"/>
    </row>
    <row r="836" spans="5:23" ht="15.75" customHeight="1">
      <c r="E836" s="294"/>
      <c r="K836" s="397"/>
      <c r="L836" s="294"/>
      <c r="M836" s="294"/>
      <c r="N836" s="294"/>
      <c r="O836" s="294"/>
      <c r="R836" s="294"/>
      <c r="T836" s="294"/>
      <c r="U836" s="294"/>
      <c r="V836" s="294"/>
      <c r="W836" s="294"/>
    </row>
    <row r="837" spans="5:23" ht="15.75" customHeight="1">
      <c r="E837" s="294"/>
      <c r="K837" s="397"/>
      <c r="L837" s="294"/>
      <c r="M837" s="294"/>
      <c r="N837" s="294"/>
      <c r="O837" s="294"/>
      <c r="R837" s="294"/>
      <c r="T837" s="294"/>
      <c r="U837" s="294"/>
      <c r="V837" s="294"/>
      <c r="W837" s="294"/>
    </row>
    <row r="838" spans="5:23" ht="15.75" customHeight="1">
      <c r="E838" s="294"/>
      <c r="K838" s="397"/>
      <c r="L838" s="294"/>
      <c r="M838" s="294"/>
      <c r="N838" s="294"/>
      <c r="O838" s="294"/>
      <c r="R838" s="294"/>
      <c r="T838" s="294"/>
      <c r="U838" s="294"/>
      <c r="V838" s="294"/>
      <c r="W838" s="294"/>
    </row>
    <row r="839" spans="5:23" ht="15.75" customHeight="1">
      <c r="E839" s="294"/>
      <c r="K839" s="397"/>
      <c r="L839" s="294"/>
      <c r="M839" s="294"/>
      <c r="N839" s="294"/>
      <c r="O839" s="294"/>
      <c r="R839" s="294"/>
      <c r="T839" s="294"/>
      <c r="U839" s="294"/>
      <c r="V839" s="294"/>
      <c r="W839" s="294"/>
    </row>
    <row r="840" spans="5:23" ht="15.75" customHeight="1">
      <c r="E840" s="294"/>
      <c r="K840" s="397"/>
      <c r="L840" s="294"/>
      <c r="M840" s="294"/>
      <c r="N840" s="294"/>
      <c r="O840" s="294"/>
      <c r="R840" s="294"/>
      <c r="T840" s="294"/>
      <c r="U840" s="294"/>
      <c r="V840" s="294"/>
      <c r="W840" s="294"/>
    </row>
    <row r="841" spans="5:23" ht="15.75" customHeight="1">
      <c r="E841" s="294"/>
      <c r="K841" s="397"/>
      <c r="L841" s="294"/>
      <c r="M841" s="294"/>
      <c r="N841" s="294"/>
      <c r="O841" s="294"/>
      <c r="R841" s="294"/>
      <c r="T841" s="294"/>
      <c r="U841" s="294"/>
      <c r="V841" s="294"/>
      <c r="W841" s="294"/>
    </row>
    <row r="842" spans="5:23" ht="15.75" customHeight="1">
      <c r="E842" s="294"/>
      <c r="K842" s="397"/>
      <c r="L842" s="294"/>
      <c r="M842" s="294"/>
      <c r="N842" s="294"/>
      <c r="O842" s="294"/>
      <c r="R842" s="294"/>
      <c r="T842" s="294"/>
      <c r="U842" s="294"/>
      <c r="V842" s="294"/>
      <c r="W842" s="294"/>
    </row>
    <row r="843" spans="5:23" ht="15.75" customHeight="1">
      <c r="E843" s="294"/>
      <c r="K843" s="397"/>
      <c r="L843" s="294"/>
      <c r="M843" s="294"/>
      <c r="N843" s="294"/>
      <c r="O843" s="294"/>
      <c r="R843" s="294"/>
      <c r="T843" s="294"/>
      <c r="U843" s="294"/>
      <c r="V843" s="294"/>
      <c r="W843" s="294"/>
    </row>
    <row r="844" spans="5:23" ht="15.75" customHeight="1">
      <c r="E844" s="294"/>
      <c r="K844" s="397"/>
      <c r="L844" s="294"/>
      <c r="M844" s="294"/>
      <c r="N844" s="294"/>
      <c r="O844" s="294"/>
      <c r="R844" s="294"/>
      <c r="T844" s="294"/>
      <c r="U844" s="294"/>
      <c r="V844" s="294"/>
      <c r="W844" s="294"/>
    </row>
    <row r="845" spans="5:23" ht="15.75" customHeight="1">
      <c r="E845" s="294"/>
      <c r="K845" s="397"/>
      <c r="L845" s="294"/>
      <c r="M845" s="294"/>
      <c r="N845" s="294"/>
      <c r="O845" s="294"/>
      <c r="R845" s="294"/>
      <c r="T845" s="294"/>
      <c r="U845" s="294"/>
      <c r="V845" s="294"/>
      <c r="W845" s="294"/>
    </row>
    <row r="846" spans="5:23" ht="15.75" customHeight="1">
      <c r="E846" s="294"/>
      <c r="K846" s="397"/>
      <c r="L846" s="294"/>
      <c r="M846" s="294"/>
      <c r="N846" s="294"/>
      <c r="O846" s="294"/>
      <c r="R846" s="294"/>
      <c r="T846" s="294"/>
      <c r="U846" s="294"/>
      <c r="V846" s="294"/>
      <c r="W846" s="294"/>
    </row>
    <row r="847" spans="5:23" ht="15.75" customHeight="1">
      <c r="E847" s="294"/>
      <c r="K847" s="397"/>
      <c r="L847" s="294"/>
      <c r="M847" s="294"/>
      <c r="N847" s="294"/>
      <c r="O847" s="294"/>
      <c r="R847" s="294"/>
      <c r="T847" s="294"/>
      <c r="U847" s="294"/>
      <c r="V847" s="294"/>
      <c r="W847" s="294"/>
    </row>
    <row r="848" spans="5:23" ht="15.75" customHeight="1">
      <c r="E848" s="294"/>
      <c r="K848" s="397"/>
      <c r="L848" s="294"/>
      <c r="M848" s="294"/>
      <c r="N848" s="294"/>
      <c r="O848" s="294"/>
      <c r="R848" s="294"/>
      <c r="T848" s="294"/>
      <c r="U848" s="294"/>
      <c r="V848" s="294"/>
      <c r="W848" s="294"/>
    </row>
    <row r="849" spans="5:23" ht="15.75" customHeight="1">
      <c r="E849" s="294"/>
      <c r="K849" s="397"/>
      <c r="L849" s="294"/>
      <c r="M849" s="294"/>
      <c r="N849" s="294"/>
      <c r="O849" s="294"/>
      <c r="R849" s="294"/>
      <c r="T849" s="294"/>
      <c r="U849" s="294"/>
      <c r="V849" s="294"/>
      <c r="W849" s="294"/>
    </row>
    <row r="850" spans="5:23" ht="15.75" customHeight="1">
      <c r="E850" s="294"/>
      <c r="K850" s="397"/>
      <c r="L850" s="294"/>
      <c r="M850" s="294"/>
      <c r="N850" s="294"/>
      <c r="O850" s="294"/>
      <c r="R850" s="294"/>
      <c r="T850" s="294"/>
      <c r="U850" s="294"/>
      <c r="V850" s="294"/>
      <c r="W850" s="294"/>
    </row>
    <row r="851" spans="5:23" ht="15.75" customHeight="1">
      <c r="E851" s="294"/>
      <c r="K851" s="397"/>
      <c r="L851" s="294"/>
      <c r="M851" s="294"/>
      <c r="N851" s="294"/>
      <c r="O851" s="294"/>
      <c r="R851" s="294"/>
      <c r="T851" s="294"/>
      <c r="U851" s="294"/>
      <c r="V851" s="294"/>
      <c r="W851" s="294"/>
    </row>
    <row r="852" spans="5:23" ht="15.75" customHeight="1">
      <c r="E852" s="294"/>
      <c r="K852" s="397"/>
      <c r="L852" s="294"/>
      <c r="M852" s="294"/>
      <c r="N852" s="294"/>
      <c r="O852" s="294"/>
      <c r="R852" s="294"/>
      <c r="T852" s="294"/>
      <c r="U852" s="294"/>
      <c r="V852" s="294"/>
      <c r="W852" s="294"/>
    </row>
    <row r="853" spans="5:23" ht="15.75" customHeight="1">
      <c r="E853" s="294"/>
      <c r="K853" s="397"/>
      <c r="L853" s="294"/>
      <c r="M853" s="294"/>
      <c r="N853" s="294"/>
      <c r="O853" s="294"/>
      <c r="R853" s="294"/>
      <c r="T853" s="294"/>
      <c r="U853" s="294"/>
      <c r="V853" s="294"/>
      <c r="W853" s="294"/>
    </row>
    <row r="854" spans="5:23" ht="15.75" customHeight="1">
      <c r="E854" s="294"/>
      <c r="K854" s="397"/>
      <c r="L854" s="294"/>
      <c r="M854" s="294"/>
      <c r="N854" s="294"/>
      <c r="O854" s="294"/>
      <c r="R854" s="294"/>
      <c r="T854" s="294"/>
      <c r="U854" s="294"/>
      <c r="V854" s="294"/>
      <c r="W854" s="294"/>
    </row>
    <row r="855" spans="5:23" ht="15.75" customHeight="1">
      <c r="E855" s="294"/>
      <c r="K855" s="397"/>
      <c r="L855" s="294"/>
      <c r="M855" s="294"/>
      <c r="N855" s="294"/>
      <c r="O855" s="294"/>
      <c r="R855" s="294"/>
      <c r="T855" s="294"/>
      <c r="U855" s="294"/>
      <c r="V855" s="294"/>
      <c r="W855" s="294"/>
    </row>
    <row r="856" spans="5:23" ht="15.75" customHeight="1">
      <c r="E856" s="294"/>
      <c r="K856" s="397"/>
      <c r="L856" s="294"/>
      <c r="M856" s="294"/>
      <c r="N856" s="294"/>
      <c r="O856" s="294"/>
      <c r="R856" s="294"/>
      <c r="T856" s="294"/>
      <c r="U856" s="294"/>
      <c r="V856" s="294"/>
      <c r="W856" s="294"/>
    </row>
    <row r="857" spans="5:23" ht="15.75" customHeight="1">
      <c r="E857" s="294"/>
      <c r="K857" s="397"/>
      <c r="L857" s="294"/>
      <c r="M857" s="294"/>
      <c r="N857" s="294"/>
      <c r="O857" s="294"/>
      <c r="R857" s="294"/>
      <c r="T857" s="294"/>
      <c r="U857" s="294"/>
      <c r="V857" s="294"/>
      <c r="W857" s="294"/>
    </row>
    <row r="858" spans="5:23" ht="15.75" customHeight="1">
      <c r="E858" s="294"/>
      <c r="K858" s="397"/>
      <c r="L858" s="294"/>
      <c r="M858" s="294"/>
      <c r="N858" s="294"/>
      <c r="O858" s="294"/>
      <c r="R858" s="294"/>
      <c r="T858" s="294"/>
      <c r="U858" s="294"/>
      <c r="V858" s="294"/>
      <c r="W858" s="294"/>
    </row>
    <row r="859" spans="5:23" ht="15.75" customHeight="1">
      <c r="E859" s="294"/>
      <c r="K859" s="397"/>
      <c r="L859" s="294"/>
      <c r="M859" s="294"/>
      <c r="N859" s="294"/>
      <c r="O859" s="294"/>
      <c r="R859" s="294"/>
      <c r="T859" s="294"/>
      <c r="U859" s="294"/>
      <c r="V859" s="294"/>
      <c r="W859" s="294"/>
    </row>
    <row r="860" spans="5:23" ht="15.75" customHeight="1">
      <c r="E860" s="294"/>
      <c r="K860" s="397"/>
      <c r="L860" s="294"/>
      <c r="M860" s="294"/>
      <c r="N860" s="294"/>
      <c r="O860" s="294"/>
      <c r="R860" s="294"/>
      <c r="T860" s="294"/>
      <c r="U860" s="294"/>
      <c r="V860" s="294"/>
      <c r="W860" s="294"/>
    </row>
    <row r="861" spans="5:23" ht="15.75" customHeight="1">
      <c r="E861" s="294"/>
      <c r="K861" s="397"/>
      <c r="L861" s="294"/>
      <c r="M861" s="294"/>
      <c r="N861" s="294"/>
      <c r="O861" s="294"/>
      <c r="R861" s="294"/>
      <c r="T861" s="294"/>
      <c r="U861" s="294"/>
      <c r="V861" s="294"/>
      <c r="W861" s="294"/>
    </row>
    <row r="862" spans="5:23" ht="15.75" customHeight="1">
      <c r="E862" s="294"/>
      <c r="K862" s="397"/>
      <c r="L862" s="294"/>
      <c r="M862" s="294"/>
      <c r="N862" s="294"/>
      <c r="O862" s="294"/>
      <c r="R862" s="294"/>
      <c r="T862" s="294"/>
      <c r="U862" s="294"/>
      <c r="V862" s="294"/>
      <c r="W862" s="294"/>
    </row>
    <row r="863" spans="5:23" ht="15.75" customHeight="1">
      <c r="E863" s="294"/>
      <c r="K863" s="397"/>
      <c r="L863" s="294"/>
      <c r="M863" s="294"/>
      <c r="N863" s="294"/>
      <c r="O863" s="294"/>
      <c r="R863" s="294"/>
      <c r="T863" s="294"/>
      <c r="U863" s="294"/>
      <c r="V863" s="294"/>
      <c r="W863" s="294"/>
    </row>
    <row r="864" spans="5:23" ht="15.75" customHeight="1">
      <c r="E864" s="294"/>
      <c r="K864" s="397"/>
      <c r="L864" s="294"/>
      <c r="M864" s="294"/>
      <c r="N864" s="294"/>
      <c r="O864" s="294"/>
      <c r="R864" s="294"/>
      <c r="T864" s="294"/>
      <c r="U864" s="294"/>
      <c r="V864" s="294"/>
      <c r="W864" s="294"/>
    </row>
    <row r="865" spans="5:23" ht="15.75" customHeight="1">
      <c r="E865" s="294"/>
      <c r="K865" s="397"/>
      <c r="L865" s="294"/>
      <c r="M865" s="294"/>
      <c r="N865" s="294"/>
      <c r="O865" s="294"/>
      <c r="R865" s="294"/>
      <c r="T865" s="294"/>
      <c r="U865" s="294"/>
      <c r="V865" s="294"/>
      <c r="W865" s="294"/>
    </row>
    <row r="866" spans="5:23" ht="15.75" customHeight="1">
      <c r="E866" s="294"/>
      <c r="K866" s="397"/>
      <c r="L866" s="294"/>
      <c r="M866" s="294"/>
      <c r="N866" s="294"/>
      <c r="O866" s="294"/>
      <c r="R866" s="294"/>
      <c r="T866" s="294"/>
      <c r="U866" s="294"/>
      <c r="V866" s="294"/>
      <c r="W866" s="294"/>
    </row>
    <row r="867" spans="5:23" ht="15.75" customHeight="1">
      <c r="E867" s="294"/>
      <c r="K867" s="397"/>
      <c r="L867" s="294"/>
      <c r="M867" s="294"/>
      <c r="N867" s="294"/>
      <c r="O867" s="294"/>
      <c r="R867" s="294"/>
      <c r="T867" s="294"/>
      <c r="U867" s="294"/>
      <c r="V867" s="294"/>
      <c r="W867" s="294"/>
    </row>
    <row r="868" spans="5:23" ht="15.75" customHeight="1">
      <c r="E868" s="294"/>
      <c r="K868" s="397"/>
      <c r="L868" s="294"/>
      <c r="M868" s="294"/>
      <c r="N868" s="294"/>
      <c r="O868" s="294"/>
      <c r="R868" s="294"/>
      <c r="T868" s="294"/>
      <c r="U868" s="294"/>
      <c r="V868" s="294"/>
      <c r="W868" s="294"/>
    </row>
    <row r="869" spans="5:23" ht="15.75" customHeight="1">
      <c r="E869" s="294"/>
      <c r="K869" s="397"/>
      <c r="L869" s="294"/>
      <c r="M869" s="294"/>
      <c r="N869" s="294"/>
      <c r="O869" s="294"/>
      <c r="R869" s="294"/>
      <c r="T869" s="294"/>
      <c r="U869" s="294"/>
      <c r="V869" s="294"/>
      <c r="W869" s="294"/>
    </row>
    <row r="870" spans="5:23" ht="15.75" customHeight="1">
      <c r="E870" s="294"/>
      <c r="K870" s="397"/>
      <c r="L870" s="294"/>
      <c r="M870" s="294"/>
      <c r="N870" s="294"/>
      <c r="O870" s="294"/>
      <c r="R870" s="294"/>
      <c r="T870" s="294"/>
      <c r="U870" s="294"/>
      <c r="V870" s="294"/>
      <c r="W870" s="294"/>
    </row>
    <row r="871" spans="5:23" ht="15.75" customHeight="1">
      <c r="E871" s="294"/>
      <c r="K871" s="397"/>
      <c r="L871" s="294"/>
      <c r="M871" s="294"/>
      <c r="N871" s="294"/>
      <c r="O871" s="294"/>
      <c r="R871" s="294"/>
      <c r="T871" s="294"/>
      <c r="U871" s="294"/>
      <c r="V871" s="294"/>
      <c r="W871" s="294"/>
    </row>
    <row r="872" spans="5:23" ht="15.75" customHeight="1">
      <c r="E872" s="294"/>
      <c r="K872" s="397"/>
      <c r="L872" s="294"/>
      <c r="M872" s="294"/>
      <c r="N872" s="294"/>
      <c r="O872" s="294"/>
      <c r="R872" s="294"/>
      <c r="T872" s="294"/>
      <c r="U872" s="294"/>
      <c r="V872" s="294"/>
      <c r="W872" s="294"/>
    </row>
    <row r="873" spans="5:23" ht="15.75" customHeight="1">
      <c r="E873" s="294"/>
      <c r="K873" s="397"/>
      <c r="L873" s="294"/>
      <c r="M873" s="294"/>
      <c r="N873" s="294"/>
      <c r="O873" s="294"/>
      <c r="R873" s="294"/>
      <c r="T873" s="294"/>
      <c r="U873" s="294"/>
      <c r="V873" s="294"/>
      <c r="W873" s="294"/>
    </row>
    <row r="874" spans="5:23" ht="15.75" customHeight="1">
      <c r="E874" s="294"/>
      <c r="K874" s="397"/>
      <c r="L874" s="294"/>
      <c r="M874" s="294"/>
      <c r="N874" s="294"/>
      <c r="O874" s="294"/>
      <c r="R874" s="294"/>
      <c r="T874" s="294"/>
      <c r="U874" s="294"/>
      <c r="V874" s="294"/>
      <c r="W874" s="294"/>
    </row>
    <row r="875" spans="5:23" ht="15.75" customHeight="1">
      <c r="E875" s="294"/>
      <c r="K875" s="397"/>
      <c r="L875" s="294"/>
      <c r="M875" s="294"/>
      <c r="N875" s="294"/>
      <c r="O875" s="294"/>
      <c r="R875" s="294"/>
      <c r="T875" s="294"/>
      <c r="U875" s="294"/>
      <c r="V875" s="294"/>
      <c r="W875" s="294"/>
    </row>
    <row r="876" spans="5:23" ht="15.75" customHeight="1">
      <c r="E876" s="294"/>
      <c r="K876" s="397"/>
      <c r="L876" s="294"/>
      <c r="M876" s="294"/>
      <c r="N876" s="294"/>
      <c r="O876" s="294"/>
      <c r="R876" s="294"/>
      <c r="T876" s="294"/>
      <c r="U876" s="294"/>
      <c r="V876" s="294"/>
      <c r="W876" s="294"/>
    </row>
    <row r="877" spans="5:23" ht="15.75" customHeight="1">
      <c r="E877" s="294"/>
      <c r="K877" s="397"/>
      <c r="L877" s="294"/>
      <c r="M877" s="294"/>
      <c r="N877" s="294"/>
      <c r="O877" s="294"/>
      <c r="R877" s="294"/>
      <c r="T877" s="294"/>
      <c r="U877" s="294"/>
      <c r="V877" s="294"/>
      <c r="W877" s="294"/>
    </row>
    <row r="878" spans="5:23" ht="15.75" customHeight="1">
      <c r="E878" s="294"/>
      <c r="K878" s="397"/>
      <c r="L878" s="294"/>
      <c r="M878" s="294"/>
      <c r="N878" s="294"/>
      <c r="O878" s="294"/>
      <c r="R878" s="294"/>
      <c r="T878" s="294"/>
      <c r="U878" s="294"/>
      <c r="V878" s="294"/>
      <c r="W878" s="294"/>
    </row>
    <row r="879" spans="5:23" ht="15.75" customHeight="1">
      <c r="E879" s="294"/>
      <c r="K879" s="397"/>
      <c r="L879" s="294"/>
      <c r="M879" s="294"/>
      <c r="N879" s="294"/>
      <c r="O879" s="294"/>
      <c r="R879" s="294"/>
      <c r="T879" s="294"/>
      <c r="U879" s="294"/>
      <c r="V879" s="294"/>
      <c r="W879" s="294"/>
    </row>
    <row r="880" spans="5:23" ht="15.75" customHeight="1">
      <c r="E880" s="294"/>
      <c r="K880" s="397"/>
      <c r="L880" s="294"/>
      <c r="M880" s="294"/>
      <c r="N880" s="294"/>
      <c r="O880" s="294"/>
      <c r="R880" s="294"/>
      <c r="T880" s="294"/>
      <c r="U880" s="294"/>
      <c r="V880" s="294"/>
      <c r="W880" s="294"/>
    </row>
    <row r="881" spans="5:23" ht="15.75" customHeight="1">
      <c r="E881" s="294"/>
      <c r="K881" s="397"/>
      <c r="L881" s="294"/>
      <c r="M881" s="294"/>
      <c r="N881" s="294"/>
      <c r="O881" s="294"/>
      <c r="R881" s="294"/>
      <c r="T881" s="294"/>
      <c r="U881" s="294"/>
      <c r="V881" s="294"/>
      <c r="W881" s="294"/>
    </row>
    <row r="882" spans="5:23" ht="15.75" customHeight="1">
      <c r="E882" s="294"/>
      <c r="K882" s="397"/>
      <c r="L882" s="294"/>
      <c r="M882" s="294"/>
      <c r="N882" s="294"/>
      <c r="O882" s="294"/>
      <c r="R882" s="294"/>
      <c r="T882" s="294"/>
      <c r="U882" s="294"/>
      <c r="V882" s="294"/>
      <c r="W882" s="294"/>
    </row>
    <row r="883" spans="5:23" ht="15.75" customHeight="1">
      <c r="E883" s="294"/>
      <c r="K883" s="397"/>
      <c r="L883" s="294"/>
      <c r="M883" s="294"/>
      <c r="N883" s="294"/>
      <c r="O883" s="294"/>
      <c r="R883" s="294"/>
      <c r="T883" s="294"/>
      <c r="U883" s="294"/>
      <c r="V883" s="294"/>
      <c r="W883" s="294"/>
    </row>
    <row r="884" spans="5:23" ht="15.75" customHeight="1">
      <c r="E884" s="294"/>
      <c r="K884" s="397"/>
      <c r="L884" s="294"/>
      <c r="M884" s="294"/>
      <c r="N884" s="294"/>
      <c r="O884" s="294"/>
      <c r="R884" s="294"/>
      <c r="T884" s="294"/>
      <c r="U884" s="294"/>
      <c r="V884" s="294"/>
      <c r="W884" s="294"/>
    </row>
    <row r="885" spans="5:23" ht="15.75" customHeight="1">
      <c r="E885" s="294"/>
      <c r="K885" s="397"/>
      <c r="L885" s="294"/>
      <c r="M885" s="294"/>
      <c r="N885" s="294"/>
      <c r="O885" s="294"/>
      <c r="R885" s="294"/>
      <c r="T885" s="294"/>
      <c r="U885" s="294"/>
      <c r="V885" s="294"/>
      <c r="W885" s="294"/>
    </row>
    <row r="886" spans="5:23" ht="15.75" customHeight="1">
      <c r="E886" s="294"/>
      <c r="K886" s="397"/>
      <c r="L886" s="294"/>
      <c r="M886" s="294"/>
      <c r="N886" s="294"/>
      <c r="O886" s="294"/>
      <c r="R886" s="294"/>
      <c r="T886" s="294"/>
      <c r="U886" s="294"/>
      <c r="V886" s="294"/>
      <c r="W886" s="294"/>
    </row>
    <row r="887" spans="5:23" ht="15.75" customHeight="1">
      <c r="E887" s="294"/>
      <c r="K887" s="397"/>
      <c r="L887" s="294"/>
      <c r="M887" s="294"/>
      <c r="N887" s="294"/>
      <c r="O887" s="294"/>
      <c r="R887" s="294"/>
      <c r="T887" s="294"/>
      <c r="U887" s="294"/>
      <c r="V887" s="294"/>
      <c r="W887" s="294"/>
    </row>
    <row r="888" spans="5:23" ht="15.75" customHeight="1">
      <c r="E888" s="294"/>
      <c r="K888" s="397"/>
      <c r="L888" s="294"/>
      <c r="M888" s="294"/>
      <c r="N888" s="294"/>
      <c r="O888" s="294"/>
      <c r="R888" s="294"/>
      <c r="T888" s="294"/>
      <c r="U888" s="294"/>
      <c r="V888" s="294"/>
      <c r="W888" s="294"/>
    </row>
    <row r="889" spans="5:23" ht="15.75" customHeight="1">
      <c r="E889" s="294"/>
      <c r="K889" s="397"/>
      <c r="L889" s="294"/>
      <c r="M889" s="294"/>
      <c r="N889" s="294"/>
      <c r="O889" s="294"/>
      <c r="R889" s="294"/>
      <c r="T889" s="294"/>
      <c r="U889" s="294"/>
      <c r="V889" s="294"/>
      <c r="W889" s="294"/>
    </row>
    <row r="890" spans="5:23" ht="15.75" customHeight="1">
      <c r="E890" s="294"/>
      <c r="K890" s="397"/>
      <c r="L890" s="294"/>
      <c r="M890" s="294"/>
      <c r="N890" s="294"/>
      <c r="O890" s="294"/>
      <c r="R890" s="294"/>
      <c r="T890" s="294"/>
      <c r="U890" s="294"/>
      <c r="V890" s="294"/>
      <c r="W890" s="294"/>
    </row>
    <row r="891" spans="5:23" ht="15.75" customHeight="1">
      <c r="E891" s="294"/>
      <c r="K891" s="397"/>
      <c r="L891" s="294"/>
      <c r="M891" s="294"/>
      <c r="N891" s="294"/>
      <c r="O891" s="294"/>
      <c r="R891" s="294"/>
      <c r="T891" s="294"/>
      <c r="U891" s="294"/>
      <c r="V891" s="294"/>
      <c r="W891" s="294"/>
    </row>
    <row r="892" spans="5:23" ht="15.75" customHeight="1">
      <c r="E892" s="294"/>
      <c r="K892" s="397"/>
      <c r="L892" s="294"/>
      <c r="M892" s="294"/>
      <c r="N892" s="294"/>
      <c r="O892" s="294"/>
      <c r="R892" s="294"/>
      <c r="T892" s="294"/>
      <c r="U892" s="294"/>
      <c r="V892" s="294"/>
      <c r="W892" s="294"/>
    </row>
    <row r="893" spans="5:23" ht="15.75" customHeight="1">
      <c r="E893" s="294"/>
      <c r="K893" s="397"/>
      <c r="L893" s="294"/>
      <c r="M893" s="294"/>
      <c r="N893" s="294"/>
      <c r="O893" s="294"/>
      <c r="R893" s="294"/>
      <c r="T893" s="294"/>
      <c r="U893" s="294"/>
      <c r="V893" s="294"/>
      <c r="W893" s="294"/>
    </row>
    <row r="894" spans="5:23" ht="15.75" customHeight="1">
      <c r="E894" s="294"/>
      <c r="K894" s="397"/>
      <c r="L894" s="294"/>
      <c r="M894" s="294"/>
      <c r="N894" s="294"/>
      <c r="O894" s="294"/>
      <c r="R894" s="294"/>
      <c r="T894" s="294"/>
      <c r="U894" s="294"/>
      <c r="V894" s="294"/>
      <c r="W894" s="294"/>
    </row>
    <row r="895" spans="5:23" ht="15.75" customHeight="1">
      <c r="E895" s="294"/>
      <c r="K895" s="397"/>
      <c r="L895" s="294"/>
      <c r="M895" s="294"/>
      <c r="N895" s="294"/>
      <c r="O895" s="294"/>
      <c r="R895" s="294"/>
      <c r="T895" s="294"/>
      <c r="U895" s="294"/>
      <c r="V895" s="294"/>
      <c r="W895" s="294"/>
    </row>
    <row r="896" spans="5:23" ht="15.75" customHeight="1">
      <c r="E896" s="294"/>
      <c r="K896" s="397"/>
      <c r="L896" s="294"/>
      <c r="M896" s="294"/>
      <c r="N896" s="294"/>
      <c r="O896" s="294"/>
      <c r="R896" s="294"/>
      <c r="T896" s="294"/>
      <c r="U896" s="294"/>
      <c r="V896" s="294"/>
      <c r="W896" s="294"/>
    </row>
    <row r="897" spans="5:23" ht="15.75" customHeight="1">
      <c r="E897" s="294"/>
      <c r="K897" s="397"/>
      <c r="L897" s="294"/>
      <c r="M897" s="294"/>
      <c r="N897" s="294"/>
      <c r="O897" s="294"/>
      <c r="R897" s="294"/>
      <c r="T897" s="294"/>
      <c r="U897" s="294"/>
      <c r="V897" s="294"/>
      <c r="W897" s="294"/>
    </row>
    <row r="898" spans="5:23" ht="15.75" customHeight="1">
      <c r="E898" s="294"/>
      <c r="K898" s="397"/>
      <c r="L898" s="294"/>
      <c r="M898" s="294"/>
      <c r="N898" s="294"/>
      <c r="O898" s="294"/>
      <c r="R898" s="294"/>
      <c r="T898" s="294"/>
      <c r="U898" s="294"/>
      <c r="V898" s="294"/>
      <c r="W898" s="294"/>
    </row>
    <row r="899" spans="5:23" ht="15.75" customHeight="1">
      <c r="E899" s="294"/>
      <c r="K899" s="397"/>
      <c r="L899" s="294"/>
      <c r="M899" s="294"/>
      <c r="N899" s="294"/>
      <c r="O899" s="294"/>
      <c r="R899" s="294"/>
      <c r="T899" s="294"/>
      <c r="U899" s="294"/>
      <c r="V899" s="294"/>
      <c r="W899" s="294"/>
    </row>
    <row r="900" spans="5:23" ht="15.75" customHeight="1">
      <c r="E900" s="294"/>
      <c r="K900" s="397"/>
      <c r="L900" s="294"/>
      <c r="M900" s="294"/>
      <c r="N900" s="294"/>
      <c r="O900" s="294"/>
      <c r="R900" s="294"/>
      <c r="T900" s="294"/>
      <c r="U900" s="294"/>
      <c r="V900" s="294"/>
      <c r="W900" s="294"/>
    </row>
    <row r="901" spans="5:23" ht="15.75" customHeight="1">
      <c r="E901" s="294"/>
      <c r="K901" s="397"/>
      <c r="L901" s="294"/>
      <c r="M901" s="294"/>
      <c r="N901" s="294"/>
      <c r="O901" s="294"/>
      <c r="R901" s="294"/>
      <c r="T901" s="294"/>
      <c r="U901" s="294"/>
      <c r="V901" s="294"/>
      <c r="W901" s="294"/>
    </row>
    <row r="902" spans="5:23" ht="15.75" customHeight="1">
      <c r="E902" s="294"/>
      <c r="K902" s="397"/>
      <c r="L902" s="294"/>
      <c r="M902" s="294"/>
      <c r="N902" s="294"/>
      <c r="O902" s="294"/>
      <c r="R902" s="294"/>
      <c r="T902" s="294"/>
      <c r="U902" s="294"/>
      <c r="V902" s="294"/>
      <c r="W902" s="294"/>
    </row>
    <row r="903" spans="5:23" ht="15.75" customHeight="1">
      <c r="E903" s="294"/>
      <c r="K903" s="397"/>
      <c r="L903" s="294"/>
      <c r="M903" s="294"/>
      <c r="N903" s="294"/>
      <c r="O903" s="294"/>
      <c r="R903" s="294"/>
      <c r="T903" s="294"/>
      <c r="U903" s="294"/>
      <c r="V903" s="294"/>
      <c r="W903" s="294"/>
    </row>
    <row r="904" spans="5:23" ht="15.75" customHeight="1">
      <c r="E904" s="294"/>
      <c r="K904" s="397"/>
      <c r="L904" s="294"/>
      <c r="M904" s="294"/>
      <c r="N904" s="294"/>
      <c r="O904" s="294"/>
      <c r="R904" s="294"/>
      <c r="T904" s="294"/>
      <c r="U904" s="294"/>
      <c r="V904" s="294"/>
      <c r="W904" s="294"/>
    </row>
    <row r="905" spans="5:23" ht="15.75" customHeight="1">
      <c r="E905" s="294"/>
      <c r="K905" s="397"/>
      <c r="L905" s="294"/>
      <c r="M905" s="294"/>
      <c r="N905" s="294"/>
      <c r="O905" s="294"/>
      <c r="R905" s="294"/>
      <c r="T905" s="294"/>
      <c r="U905" s="294"/>
      <c r="V905" s="294"/>
      <c r="W905" s="294"/>
    </row>
    <row r="906" spans="5:23" ht="15.75" customHeight="1">
      <c r="E906" s="294"/>
      <c r="K906" s="397"/>
      <c r="L906" s="294"/>
      <c r="M906" s="294"/>
      <c r="N906" s="294"/>
      <c r="O906" s="294"/>
      <c r="R906" s="294"/>
      <c r="T906" s="294"/>
      <c r="U906" s="294"/>
      <c r="V906" s="294"/>
      <c r="W906" s="294"/>
    </row>
    <row r="907" spans="5:23" ht="15.75" customHeight="1">
      <c r="E907" s="294"/>
      <c r="K907" s="397"/>
      <c r="L907" s="294"/>
      <c r="M907" s="294"/>
      <c r="N907" s="294"/>
      <c r="O907" s="294"/>
      <c r="R907" s="294"/>
      <c r="T907" s="294"/>
      <c r="U907" s="294"/>
      <c r="V907" s="294"/>
      <c r="W907" s="294"/>
    </row>
    <row r="908" spans="5:23" ht="15.75" customHeight="1">
      <c r="E908" s="294"/>
      <c r="K908" s="397"/>
      <c r="L908" s="294"/>
      <c r="M908" s="294"/>
      <c r="N908" s="294"/>
      <c r="O908" s="294"/>
      <c r="R908" s="294"/>
      <c r="T908" s="294"/>
      <c r="U908" s="294"/>
      <c r="V908" s="294"/>
      <c r="W908" s="294"/>
    </row>
    <row r="909" spans="5:23" ht="15.75" customHeight="1">
      <c r="E909" s="294"/>
      <c r="K909" s="397"/>
      <c r="L909" s="294"/>
      <c r="M909" s="294"/>
      <c r="N909" s="294"/>
      <c r="O909" s="294"/>
      <c r="R909" s="294"/>
      <c r="T909" s="294"/>
      <c r="U909" s="294"/>
      <c r="V909" s="294"/>
      <c r="W909" s="294"/>
    </row>
    <row r="910" spans="5:23" ht="15.75" customHeight="1">
      <c r="E910" s="294"/>
      <c r="K910" s="397"/>
      <c r="L910" s="294"/>
      <c r="M910" s="294"/>
      <c r="N910" s="294"/>
      <c r="O910" s="294"/>
      <c r="R910" s="294"/>
      <c r="T910" s="294"/>
      <c r="U910" s="294"/>
      <c r="V910" s="294"/>
      <c r="W910" s="294"/>
    </row>
    <row r="911" spans="5:23" ht="15.75" customHeight="1">
      <c r="E911" s="294"/>
      <c r="K911" s="397"/>
      <c r="L911" s="294"/>
      <c r="M911" s="294"/>
      <c r="N911" s="294"/>
      <c r="O911" s="294"/>
      <c r="R911" s="294"/>
      <c r="T911" s="294"/>
      <c r="U911" s="294"/>
      <c r="V911" s="294"/>
      <c r="W911" s="294"/>
    </row>
    <row r="912" spans="5:23" ht="15.75" customHeight="1">
      <c r="E912" s="294"/>
      <c r="K912" s="397"/>
      <c r="L912" s="294"/>
      <c r="M912" s="294"/>
      <c r="N912" s="294"/>
      <c r="O912" s="294"/>
      <c r="R912" s="294"/>
      <c r="T912" s="294"/>
      <c r="U912" s="294"/>
      <c r="V912" s="294"/>
      <c r="W912" s="294"/>
    </row>
    <row r="913" spans="5:23" ht="15.75" customHeight="1">
      <c r="E913" s="294"/>
      <c r="K913" s="397"/>
      <c r="L913" s="294"/>
      <c r="M913" s="294"/>
      <c r="N913" s="294"/>
      <c r="O913" s="294"/>
      <c r="R913" s="294"/>
      <c r="T913" s="294"/>
      <c r="U913" s="294"/>
      <c r="V913" s="294"/>
      <c r="W913" s="294"/>
    </row>
    <row r="914" spans="5:23" ht="15.75" customHeight="1">
      <c r="E914" s="294"/>
      <c r="K914" s="397"/>
      <c r="L914" s="294"/>
      <c r="M914" s="294"/>
      <c r="N914" s="294"/>
      <c r="O914" s="294"/>
      <c r="R914" s="294"/>
      <c r="T914" s="294"/>
      <c r="U914" s="294"/>
      <c r="V914" s="294"/>
      <c r="W914" s="294"/>
    </row>
    <row r="915" spans="5:23" ht="15.75" customHeight="1">
      <c r="E915" s="294"/>
      <c r="K915" s="397"/>
      <c r="L915" s="294"/>
      <c r="M915" s="294"/>
      <c r="N915" s="294"/>
      <c r="O915" s="294"/>
      <c r="R915" s="294"/>
      <c r="T915" s="294"/>
      <c r="U915" s="294"/>
      <c r="V915" s="294"/>
      <c r="W915" s="294"/>
    </row>
    <row r="916" spans="5:23" ht="15.75" customHeight="1">
      <c r="E916" s="294"/>
      <c r="K916" s="397"/>
      <c r="L916" s="294"/>
      <c r="M916" s="294"/>
      <c r="N916" s="294"/>
      <c r="O916" s="294"/>
      <c r="R916" s="294"/>
      <c r="T916" s="294"/>
      <c r="U916" s="294"/>
      <c r="V916" s="294"/>
      <c r="W916" s="294"/>
    </row>
    <row r="917" spans="5:23" ht="15.75" customHeight="1">
      <c r="E917" s="294"/>
      <c r="K917" s="397"/>
      <c r="L917" s="294"/>
      <c r="M917" s="294"/>
      <c r="N917" s="294"/>
      <c r="O917" s="294"/>
      <c r="R917" s="294"/>
      <c r="T917" s="294"/>
      <c r="U917" s="294"/>
      <c r="V917" s="294"/>
      <c r="W917" s="294"/>
    </row>
    <row r="918" spans="5:23" ht="15.75" customHeight="1">
      <c r="E918" s="294"/>
      <c r="K918" s="397"/>
      <c r="L918" s="294"/>
      <c r="M918" s="294"/>
      <c r="N918" s="294"/>
      <c r="O918" s="294"/>
      <c r="R918" s="294"/>
      <c r="T918" s="294"/>
      <c r="U918" s="294"/>
      <c r="V918" s="294"/>
      <c r="W918" s="294"/>
    </row>
    <row r="919" spans="5:23" ht="15.75" customHeight="1">
      <c r="E919" s="294"/>
      <c r="K919" s="397"/>
      <c r="L919" s="294"/>
      <c r="M919" s="294"/>
      <c r="N919" s="294"/>
      <c r="O919" s="294"/>
      <c r="R919" s="294"/>
      <c r="T919" s="294"/>
      <c r="U919" s="294"/>
      <c r="V919" s="294"/>
      <c r="W919" s="294"/>
    </row>
    <row r="920" spans="5:23" ht="15.75" customHeight="1">
      <c r="E920" s="294"/>
      <c r="K920" s="397"/>
      <c r="L920" s="294"/>
      <c r="M920" s="294"/>
      <c r="N920" s="294"/>
      <c r="O920" s="294"/>
      <c r="R920" s="294"/>
      <c r="T920" s="294"/>
      <c r="U920" s="294"/>
      <c r="V920" s="294"/>
      <c r="W920" s="294"/>
    </row>
    <row r="921" spans="5:23" ht="15.75" customHeight="1">
      <c r="E921" s="294"/>
      <c r="K921" s="397"/>
      <c r="L921" s="294"/>
      <c r="M921" s="294"/>
      <c r="N921" s="294"/>
      <c r="O921" s="294"/>
      <c r="R921" s="294"/>
      <c r="T921" s="294"/>
      <c r="U921" s="294"/>
      <c r="V921" s="294"/>
      <c r="W921" s="294"/>
    </row>
    <row r="922" spans="5:23" ht="15.75" customHeight="1">
      <c r="E922" s="294"/>
      <c r="K922" s="397"/>
      <c r="L922" s="294"/>
      <c r="M922" s="294"/>
      <c r="N922" s="294"/>
      <c r="O922" s="294"/>
      <c r="R922" s="294"/>
      <c r="T922" s="294"/>
      <c r="U922" s="294"/>
      <c r="V922" s="294"/>
      <c r="W922" s="294"/>
    </row>
    <row r="923" spans="5:23" ht="15.75" customHeight="1">
      <c r="E923" s="294"/>
      <c r="K923" s="397"/>
      <c r="L923" s="294"/>
      <c r="M923" s="294"/>
      <c r="N923" s="294"/>
      <c r="O923" s="294"/>
      <c r="R923" s="294"/>
      <c r="T923" s="294"/>
      <c r="U923" s="294"/>
      <c r="V923" s="294"/>
      <c r="W923" s="294"/>
    </row>
    <row r="924" spans="5:23" ht="15.75" customHeight="1">
      <c r="E924" s="294"/>
      <c r="K924" s="397"/>
      <c r="L924" s="294"/>
      <c r="M924" s="294"/>
      <c r="N924" s="294"/>
      <c r="O924" s="294"/>
      <c r="R924" s="294"/>
      <c r="T924" s="294"/>
      <c r="U924" s="294"/>
      <c r="V924" s="294"/>
      <c r="W924" s="294"/>
    </row>
    <row r="925" spans="5:23" ht="15.75" customHeight="1">
      <c r="E925" s="294"/>
      <c r="K925" s="397"/>
      <c r="L925" s="294"/>
      <c r="M925" s="294"/>
      <c r="N925" s="294"/>
      <c r="O925" s="294"/>
      <c r="R925" s="294"/>
      <c r="T925" s="294"/>
      <c r="U925" s="294"/>
      <c r="V925" s="294"/>
      <c r="W925" s="294"/>
    </row>
    <row r="926" spans="5:23" ht="15.75" customHeight="1">
      <c r="E926" s="294"/>
      <c r="K926" s="397"/>
      <c r="L926" s="294"/>
      <c r="M926" s="294"/>
      <c r="N926" s="294"/>
      <c r="O926" s="294"/>
      <c r="R926" s="294"/>
      <c r="T926" s="294"/>
      <c r="U926" s="294"/>
      <c r="V926" s="294"/>
      <c r="W926" s="294"/>
    </row>
    <row r="927" spans="5:23" ht="15.75" customHeight="1">
      <c r="E927" s="294"/>
      <c r="K927" s="397"/>
      <c r="L927" s="294"/>
      <c r="M927" s="294"/>
      <c r="N927" s="294"/>
      <c r="O927" s="294"/>
      <c r="R927" s="294"/>
      <c r="T927" s="294"/>
      <c r="U927" s="294"/>
      <c r="V927" s="294"/>
      <c r="W927" s="294"/>
    </row>
    <row r="928" spans="5:23" ht="15.75" customHeight="1">
      <c r="E928" s="294"/>
      <c r="K928" s="397"/>
      <c r="L928" s="294"/>
      <c r="M928" s="294"/>
      <c r="N928" s="294"/>
      <c r="O928" s="294"/>
      <c r="R928" s="294"/>
      <c r="T928" s="294"/>
      <c r="U928" s="294"/>
      <c r="V928" s="294"/>
      <c r="W928" s="294"/>
    </row>
    <row r="929" spans="5:23" ht="15.75" customHeight="1">
      <c r="E929" s="294"/>
      <c r="K929" s="397"/>
      <c r="L929" s="294"/>
      <c r="M929" s="294"/>
      <c r="N929" s="294"/>
      <c r="O929" s="294"/>
      <c r="R929" s="294"/>
      <c r="T929" s="294"/>
      <c r="U929" s="294"/>
      <c r="V929" s="294"/>
      <c r="W929" s="294"/>
    </row>
    <row r="930" spans="5:23" ht="15.75" customHeight="1">
      <c r="E930" s="294"/>
      <c r="K930" s="397"/>
      <c r="L930" s="294"/>
      <c r="M930" s="294"/>
      <c r="N930" s="294"/>
      <c r="O930" s="294"/>
      <c r="R930" s="294"/>
      <c r="T930" s="294"/>
      <c r="U930" s="294"/>
      <c r="V930" s="294"/>
      <c r="W930" s="294"/>
    </row>
    <row r="931" spans="5:23" ht="15.75" customHeight="1">
      <c r="E931" s="294"/>
      <c r="K931" s="397"/>
      <c r="L931" s="294"/>
      <c r="M931" s="294"/>
      <c r="N931" s="294"/>
      <c r="O931" s="294"/>
      <c r="R931" s="294"/>
      <c r="T931" s="294"/>
      <c r="U931" s="294"/>
      <c r="V931" s="294"/>
      <c r="W931" s="294"/>
    </row>
    <row r="932" spans="5:23" ht="15.75" customHeight="1">
      <c r="E932" s="294"/>
      <c r="K932" s="397"/>
      <c r="L932" s="294"/>
      <c r="M932" s="294"/>
      <c r="N932" s="294"/>
      <c r="O932" s="294"/>
      <c r="R932" s="294"/>
      <c r="T932" s="294"/>
      <c r="U932" s="294"/>
      <c r="V932" s="294"/>
      <c r="W932" s="294"/>
    </row>
    <row r="933" spans="5:23" ht="15.75" customHeight="1">
      <c r="E933" s="294"/>
      <c r="K933" s="397"/>
      <c r="L933" s="294"/>
      <c r="M933" s="294"/>
      <c r="N933" s="294"/>
      <c r="O933" s="294"/>
      <c r="R933" s="294"/>
      <c r="T933" s="294"/>
      <c r="U933" s="294"/>
      <c r="V933" s="294"/>
      <c r="W933" s="294"/>
    </row>
    <row r="934" spans="5:23" ht="15.75" customHeight="1">
      <c r="E934" s="294"/>
      <c r="K934" s="397"/>
      <c r="L934" s="294"/>
      <c r="M934" s="294"/>
      <c r="N934" s="294"/>
      <c r="O934" s="294"/>
      <c r="R934" s="294"/>
      <c r="T934" s="294"/>
      <c r="U934" s="294"/>
      <c r="V934" s="294"/>
      <c r="W934" s="294"/>
    </row>
    <row r="935" spans="5:23" ht="15.75" customHeight="1">
      <c r="E935" s="294"/>
      <c r="K935" s="397"/>
      <c r="L935" s="294"/>
      <c r="M935" s="294"/>
      <c r="N935" s="294"/>
      <c r="O935" s="294"/>
      <c r="R935" s="294"/>
      <c r="T935" s="294"/>
      <c r="U935" s="294"/>
      <c r="V935" s="294"/>
      <c r="W935" s="294"/>
    </row>
    <row r="936" spans="5:23" ht="15.75" customHeight="1">
      <c r="E936" s="294"/>
      <c r="K936" s="397"/>
      <c r="L936" s="294"/>
      <c r="M936" s="294"/>
      <c r="N936" s="294"/>
      <c r="O936" s="294"/>
      <c r="R936" s="294"/>
      <c r="T936" s="294"/>
      <c r="U936" s="294"/>
      <c r="V936" s="294"/>
      <c r="W936" s="294"/>
    </row>
    <row r="937" spans="5:23" ht="15.75" customHeight="1">
      <c r="E937" s="294"/>
      <c r="K937" s="397"/>
      <c r="L937" s="294"/>
      <c r="M937" s="294"/>
      <c r="N937" s="294"/>
      <c r="O937" s="294"/>
      <c r="R937" s="294"/>
      <c r="T937" s="294"/>
      <c r="U937" s="294"/>
      <c r="V937" s="294"/>
      <c r="W937" s="294"/>
    </row>
    <row r="938" spans="5:23" ht="15.75" customHeight="1">
      <c r="E938" s="294"/>
      <c r="K938" s="397"/>
      <c r="L938" s="294"/>
      <c r="M938" s="294"/>
      <c r="N938" s="294"/>
      <c r="O938" s="294"/>
      <c r="R938" s="294"/>
      <c r="T938" s="294"/>
      <c r="U938" s="294"/>
      <c r="V938" s="294"/>
      <c r="W938" s="294"/>
    </row>
    <row r="939" spans="5:23" ht="15.75" customHeight="1">
      <c r="E939" s="294"/>
      <c r="K939" s="397"/>
      <c r="L939" s="294"/>
      <c r="M939" s="294"/>
      <c r="N939" s="294"/>
      <c r="O939" s="294"/>
      <c r="R939" s="294"/>
      <c r="T939" s="294"/>
      <c r="U939" s="294"/>
      <c r="V939" s="294"/>
      <c r="W939" s="294"/>
    </row>
    <row r="940" spans="5:23" ht="15.75" customHeight="1">
      <c r="E940" s="294"/>
      <c r="K940" s="397"/>
      <c r="L940" s="294"/>
      <c r="M940" s="294"/>
      <c r="N940" s="294"/>
      <c r="O940" s="294"/>
      <c r="R940" s="294"/>
      <c r="T940" s="294"/>
      <c r="U940" s="294"/>
      <c r="V940" s="294"/>
      <c r="W940" s="294"/>
    </row>
    <row r="941" spans="5:23" ht="15.75" customHeight="1">
      <c r="E941" s="294"/>
      <c r="K941" s="397"/>
      <c r="L941" s="294"/>
      <c r="M941" s="294"/>
      <c r="N941" s="294"/>
      <c r="O941" s="294"/>
      <c r="R941" s="294"/>
      <c r="T941" s="294"/>
      <c r="U941" s="294"/>
      <c r="V941" s="294"/>
      <c r="W941" s="294"/>
    </row>
    <row r="942" spans="5:23" ht="15.75" customHeight="1">
      <c r="E942" s="294"/>
      <c r="K942" s="397"/>
      <c r="L942" s="294"/>
      <c r="M942" s="294"/>
      <c r="N942" s="294"/>
      <c r="O942" s="294"/>
      <c r="R942" s="294"/>
      <c r="T942" s="294"/>
      <c r="U942" s="294"/>
      <c r="V942" s="294"/>
      <c r="W942" s="294"/>
    </row>
    <row r="943" spans="5:23" ht="15.75" customHeight="1">
      <c r="E943" s="294"/>
      <c r="K943" s="397"/>
      <c r="L943" s="294"/>
      <c r="M943" s="294"/>
      <c r="N943" s="294"/>
      <c r="O943" s="294"/>
      <c r="R943" s="294"/>
      <c r="T943" s="294"/>
      <c r="U943" s="294"/>
      <c r="V943" s="294"/>
      <c r="W943" s="294"/>
    </row>
    <row r="944" spans="5:23" ht="15.75" customHeight="1">
      <c r="E944" s="294"/>
      <c r="K944" s="397"/>
      <c r="L944" s="294"/>
      <c r="M944" s="294"/>
      <c r="N944" s="294"/>
      <c r="O944" s="294"/>
      <c r="R944" s="294"/>
      <c r="T944" s="294"/>
      <c r="U944" s="294"/>
      <c r="V944" s="294"/>
      <c r="W944" s="294"/>
    </row>
    <row r="945" spans="5:23" ht="15.75" customHeight="1">
      <c r="E945" s="294"/>
      <c r="K945" s="397"/>
      <c r="L945" s="294"/>
      <c r="M945" s="294"/>
      <c r="N945" s="294"/>
      <c r="O945" s="294"/>
      <c r="R945" s="294"/>
      <c r="T945" s="294"/>
      <c r="U945" s="294"/>
      <c r="V945" s="294"/>
      <c r="W945" s="294"/>
    </row>
    <row r="946" spans="5:23" ht="15.75" customHeight="1">
      <c r="E946" s="294"/>
      <c r="K946" s="397"/>
      <c r="L946" s="294"/>
      <c r="M946" s="294"/>
      <c r="N946" s="294"/>
      <c r="O946" s="294"/>
      <c r="R946" s="294"/>
      <c r="T946" s="294"/>
      <c r="U946" s="294"/>
      <c r="V946" s="294"/>
      <c r="W946" s="294"/>
    </row>
    <row r="947" spans="5:23" ht="15.75" customHeight="1">
      <c r="E947" s="294"/>
      <c r="K947" s="397"/>
      <c r="L947" s="294"/>
      <c r="M947" s="294"/>
      <c r="N947" s="294"/>
      <c r="O947" s="294"/>
      <c r="R947" s="294"/>
      <c r="T947" s="294"/>
      <c r="U947" s="294"/>
      <c r="V947" s="294"/>
      <c r="W947" s="294"/>
    </row>
    <row r="948" spans="5:23" ht="15.75" customHeight="1">
      <c r="E948" s="294"/>
      <c r="K948" s="397"/>
      <c r="L948" s="294"/>
      <c r="M948" s="294"/>
      <c r="N948" s="294"/>
      <c r="O948" s="294"/>
      <c r="R948" s="294"/>
      <c r="T948" s="294"/>
      <c r="U948" s="294"/>
      <c r="V948" s="294"/>
      <c r="W948" s="294"/>
    </row>
    <row r="949" spans="5:23" ht="15.75" customHeight="1">
      <c r="E949" s="294"/>
      <c r="K949" s="397"/>
      <c r="L949" s="294"/>
      <c r="M949" s="294"/>
      <c r="N949" s="294"/>
      <c r="O949" s="294"/>
      <c r="R949" s="294"/>
      <c r="T949" s="294"/>
      <c r="U949" s="294"/>
      <c r="V949" s="294"/>
      <c r="W949" s="294"/>
    </row>
    <row r="950" spans="5:23" ht="15.75" customHeight="1">
      <c r="E950" s="294"/>
      <c r="K950" s="397"/>
      <c r="L950" s="294"/>
      <c r="M950" s="294"/>
      <c r="N950" s="294"/>
      <c r="O950" s="294"/>
      <c r="R950" s="294"/>
      <c r="T950" s="294"/>
      <c r="U950" s="294"/>
      <c r="V950" s="294"/>
      <c r="W950" s="294"/>
    </row>
    <row r="951" spans="5:23" ht="15.75" customHeight="1">
      <c r="E951" s="294"/>
      <c r="K951" s="397"/>
      <c r="L951" s="294"/>
      <c r="M951" s="294"/>
      <c r="N951" s="294"/>
      <c r="O951" s="294"/>
      <c r="R951" s="294"/>
      <c r="T951" s="294"/>
      <c r="U951" s="294"/>
      <c r="V951" s="294"/>
      <c r="W951" s="294"/>
    </row>
    <row r="952" spans="5:23" ht="15.75" customHeight="1">
      <c r="E952" s="294"/>
      <c r="K952" s="397"/>
      <c r="L952" s="294"/>
      <c r="M952" s="294"/>
      <c r="N952" s="294"/>
      <c r="O952" s="294"/>
      <c r="R952" s="294"/>
      <c r="T952" s="294"/>
      <c r="U952" s="294"/>
      <c r="V952" s="294"/>
      <c r="W952" s="294"/>
    </row>
    <row r="953" spans="5:23" ht="15.75" customHeight="1">
      <c r="E953" s="294"/>
      <c r="K953" s="397"/>
      <c r="L953" s="294"/>
      <c r="M953" s="294"/>
      <c r="N953" s="294"/>
      <c r="O953" s="294"/>
      <c r="R953" s="294"/>
      <c r="T953" s="294"/>
      <c r="U953" s="294"/>
      <c r="V953" s="294"/>
      <c r="W953" s="294"/>
    </row>
    <row r="954" spans="5:23" ht="15.75" customHeight="1">
      <c r="E954" s="294"/>
      <c r="K954" s="397"/>
      <c r="L954" s="294"/>
      <c r="M954" s="294"/>
      <c r="N954" s="294"/>
      <c r="O954" s="294"/>
      <c r="R954" s="294"/>
      <c r="T954" s="294"/>
      <c r="U954" s="294"/>
      <c r="V954" s="294"/>
      <c r="W954" s="294"/>
    </row>
    <row r="955" spans="5:23" ht="15.75" customHeight="1">
      <c r="E955" s="294"/>
      <c r="K955" s="397"/>
      <c r="L955" s="294"/>
      <c r="M955" s="294"/>
      <c r="N955" s="294"/>
      <c r="O955" s="294"/>
      <c r="R955" s="294"/>
      <c r="T955" s="294"/>
      <c r="U955" s="294"/>
      <c r="V955" s="294"/>
      <c r="W955" s="294"/>
    </row>
    <row r="956" spans="5:23" ht="15.75" customHeight="1">
      <c r="E956" s="294"/>
      <c r="K956" s="397"/>
      <c r="L956" s="294"/>
      <c r="M956" s="294"/>
      <c r="N956" s="294"/>
      <c r="O956" s="294"/>
      <c r="R956" s="294"/>
      <c r="T956" s="294"/>
      <c r="U956" s="294"/>
      <c r="V956" s="294"/>
      <c r="W956" s="294"/>
    </row>
    <row r="957" spans="5:23" ht="15.75" customHeight="1">
      <c r="E957" s="294"/>
      <c r="K957" s="397"/>
      <c r="L957" s="294"/>
      <c r="M957" s="294"/>
      <c r="N957" s="294"/>
      <c r="O957" s="294"/>
      <c r="R957" s="294"/>
      <c r="T957" s="294"/>
      <c r="U957" s="294"/>
      <c r="V957" s="294"/>
      <c r="W957" s="294"/>
    </row>
    <row r="958" spans="5:23" ht="15.75" customHeight="1">
      <c r="E958" s="294"/>
      <c r="K958" s="397"/>
      <c r="L958" s="294"/>
      <c r="M958" s="294"/>
      <c r="N958" s="294"/>
      <c r="O958" s="294"/>
      <c r="R958" s="294"/>
      <c r="T958" s="294"/>
      <c r="U958" s="294"/>
      <c r="V958" s="294"/>
      <c r="W958" s="294"/>
    </row>
    <row r="959" spans="5:23" ht="15.75" customHeight="1">
      <c r="E959" s="294"/>
      <c r="K959" s="397"/>
      <c r="L959" s="294"/>
      <c r="M959" s="294"/>
      <c r="N959" s="294"/>
      <c r="O959" s="294"/>
      <c r="R959" s="294"/>
      <c r="T959" s="294"/>
      <c r="U959" s="294"/>
      <c r="V959" s="294"/>
      <c r="W959" s="294"/>
    </row>
    <row r="960" spans="5:23" ht="15.75" customHeight="1">
      <c r="E960" s="294"/>
      <c r="K960" s="397"/>
      <c r="L960" s="294"/>
      <c r="M960" s="294"/>
      <c r="N960" s="294"/>
      <c r="O960" s="294"/>
      <c r="R960" s="294"/>
      <c r="T960" s="294"/>
      <c r="U960" s="294"/>
      <c r="V960" s="294"/>
      <c r="W960" s="294"/>
    </row>
    <row r="961" spans="5:23" ht="15.75" customHeight="1">
      <c r="E961" s="294"/>
      <c r="K961" s="397"/>
      <c r="L961" s="294"/>
      <c r="M961" s="294"/>
      <c r="N961" s="294"/>
      <c r="O961" s="294"/>
      <c r="R961" s="294"/>
      <c r="T961" s="294"/>
      <c r="U961" s="294"/>
      <c r="V961" s="294"/>
      <c r="W961" s="294"/>
    </row>
    <row r="962" spans="5:23" ht="15.75" customHeight="1">
      <c r="E962" s="294"/>
      <c r="K962" s="397"/>
      <c r="L962" s="294"/>
      <c r="M962" s="294"/>
      <c r="N962" s="294"/>
      <c r="O962" s="294"/>
      <c r="R962" s="294"/>
      <c r="T962" s="294"/>
      <c r="U962" s="294"/>
      <c r="V962" s="294"/>
      <c r="W962" s="294"/>
    </row>
    <row r="963" spans="5:23" ht="15.75" customHeight="1">
      <c r="E963" s="294"/>
      <c r="K963" s="397"/>
      <c r="L963" s="294"/>
      <c r="M963" s="294"/>
      <c r="N963" s="294"/>
      <c r="O963" s="294"/>
      <c r="R963" s="294"/>
      <c r="T963" s="294"/>
      <c r="U963" s="294"/>
      <c r="V963" s="294"/>
      <c r="W963" s="294"/>
    </row>
    <row r="964" spans="5:23" ht="15.75" customHeight="1">
      <c r="E964" s="294"/>
      <c r="K964" s="397"/>
      <c r="L964" s="294"/>
      <c r="M964" s="294"/>
      <c r="N964" s="294"/>
      <c r="O964" s="294"/>
      <c r="R964" s="294"/>
      <c r="T964" s="294"/>
      <c r="U964" s="294"/>
      <c r="V964" s="294"/>
      <c r="W964" s="294"/>
    </row>
    <row r="965" spans="5:23" ht="15.75" customHeight="1">
      <c r="E965" s="294"/>
      <c r="K965" s="397"/>
      <c r="L965" s="294"/>
      <c r="M965" s="294"/>
      <c r="N965" s="294"/>
      <c r="O965" s="294"/>
      <c r="R965" s="294"/>
      <c r="T965" s="294"/>
      <c r="U965" s="294"/>
      <c r="V965" s="294"/>
      <c r="W965" s="294"/>
    </row>
    <row r="966" spans="5:23" ht="15.75" customHeight="1">
      <c r="E966" s="294"/>
      <c r="K966" s="397"/>
      <c r="L966" s="294"/>
      <c r="M966" s="294"/>
      <c r="N966" s="294"/>
      <c r="O966" s="294"/>
      <c r="R966" s="294"/>
      <c r="T966" s="294"/>
      <c r="U966" s="294"/>
      <c r="V966" s="294"/>
      <c r="W966" s="294"/>
    </row>
    <row r="967" spans="5:23" ht="15.75" customHeight="1">
      <c r="E967" s="294"/>
      <c r="K967" s="397"/>
      <c r="L967" s="294"/>
      <c r="M967" s="294"/>
      <c r="N967" s="294"/>
      <c r="O967" s="294"/>
      <c r="R967" s="294"/>
      <c r="T967" s="294"/>
      <c r="U967" s="294"/>
      <c r="V967" s="294"/>
      <c r="W967" s="294"/>
    </row>
    <row r="968" spans="5:23" ht="15.75" customHeight="1">
      <c r="E968" s="294"/>
      <c r="K968" s="397"/>
      <c r="L968" s="294"/>
      <c r="M968" s="294"/>
      <c r="N968" s="294"/>
      <c r="O968" s="294"/>
      <c r="R968" s="294"/>
      <c r="T968" s="294"/>
      <c r="U968" s="294"/>
      <c r="V968" s="294"/>
      <c r="W968" s="294"/>
    </row>
    <row r="969" spans="5:23" ht="15.75" customHeight="1">
      <c r="E969" s="294"/>
      <c r="K969" s="397"/>
      <c r="L969" s="294"/>
      <c r="M969" s="294"/>
      <c r="N969" s="294"/>
      <c r="O969" s="294"/>
      <c r="R969" s="294"/>
      <c r="T969" s="294"/>
      <c r="U969" s="294"/>
      <c r="V969" s="294"/>
      <c r="W969" s="294"/>
    </row>
    <row r="970" spans="5:23" ht="15.75" customHeight="1">
      <c r="E970" s="294"/>
      <c r="K970" s="397"/>
      <c r="L970" s="294"/>
      <c r="M970" s="294"/>
      <c r="N970" s="294"/>
      <c r="O970" s="294"/>
      <c r="R970" s="294"/>
      <c r="T970" s="294"/>
      <c r="U970" s="294"/>
      <c r="V970" s="294"/>
      <c r="W970" s="294"/>
    </row>
    <row r="971" spans="5:23" ht="15.75" customHeight="1">
      <c r="E971" s="294"/>
      <c r="K971" s="397"/>
      <c r="L971" s="294"/>
      <c r="M971" s="294"/>
      <c r="N971" s="294"/>
      <c r="O971" s="294"/>
      <c r="R971" s="294"/>
      <c r="T971" s="294"/>
      <c r="U971" s="294"/>
      <c r="V971" s="294"/>
      <c r="W971" s="294"/>
    </row>
    <row r="972" spans="5:23" ht="15.75" customHeight="1">
      <c r="E972" s="294"/>
      <c r="K972" s="397"/>
      <c r="L972" s="294"/>
      <c r="M972" s="294"/>
      <c r="N972" s="294"/>
      <c r="O972" s="294"/>
      <c r="R972" s="294"/>
      <c r="T972" s="294"/>
      <c r="U972" s="294"/>
      <c r="V972" s="294"/>
      <c r="W972" s="294"/>
    </row>
    <row r="973" spans="5:23" ht="15.75" customHeight="1">
      <c r="E973" s="294"/>
      <c r="K973" s="397"/>
      <c r="L973" s="294"/>
      <c r="M973" s="294"/>
      <c r="N973" s="294"/>
      <c r="O973" s="294"/>
      <c r="R973" s="294"/>
      <c r="T973" s="294"/>
      <c r="U973" s="294"/>
      <c r="V973" s="294"/>
      <c r="W973" s="294"/>
    </row>
    <row r="974" spans="5:23" ht="15.75" customHeight="1">
      <c r="E974" s="294"/>
      <c r="K974" s="397"/>
      <c r="L974" s="294"/>
      <c r="M974" s="294"/>
      <c r="N974" s="294"/>
      <c r="O974" s="294"/>
      <c r="R974" s="294"/>
      <c r="T974" s="294"/>
      <c r="U974" s="294"/>
      <c r="V974" s="294"/>
      <c r="W974" s="294"/>
    </row>
    <row r="975" spans="5:23" ht="15.75" customHeight="1">
      <c r="E975" s="294"/>
      <c r="K975" s="397"/>
      <c r="L975" s="294"/>
      <c r="M975" s="294"/>
      <c r="N975" s="294"/>
      <c r="O975" s="294"/>
      <c r="R975" s="294"/>
      <c r="T975" s="294"/>
      <c r="U975" s="294"/>
      <c r="V975" s="294"/>
      <c r="W975" s="294"/>
    </row>
    <row r="976" spans="5:23" ht="15.75" customHeight="1">
      <c r="E976" s="294"/>
      <c r="K976" s="397"/>
      <c r="L976" s="294"/>
      <c r="M976" s="294"/>
      <c r="N976" s="294"/>
      <c r="O976" s="294"/>
      <c r="R976" s="294"/>
      <c r="T976" s="294"/>
      <c r="U976" s="294"/>
      <c r="V976" s="294"/>
      <c r="W976" s="294"/>
    </row>
    <row r="977" spans="5:23" ht="15.75" customHeight="1">
      <c r="E977" s="294"/>
      <c r="K977" s="397"/>
      <c r="L977" s="294"/>
      <c r="M977" s="294"/>
      <c r="N977" s="294"/>
      <c r="O977" s="294"/>
      <c r="R977" s="294"/>
      <c r="T977" s="294"/>
      <c r="U977" s="294"/>
      <c r="V977" s="294"/>
      <c r="W977" s="294"/>
    </row>
    <row r="978" spans="5:23" ht="15.75" customHeight="1">
      <c r="E978" s="294"/>
      <c r="K978" s="397"/>
      <c r="L978" s="294"/>
      <c r="M978" s="294"/>
      <c r="N978" s="294"/>
      <c r="O978" s="294"/>
      <c r="R978" s="294"/>
      <c r="T978" s="294"/>
      <c r="U978" s="294"/>
      <c r="V978" s="294"/>
      <c r="W978" s="294"/>
    </row>
    <row r="979" spans="5:23" ht="15.75" customHeight="1">
      <c r="E979" s="294"/>
      <c r="K979" s="397"/>
      <c r="L979" s="294"/>
      <c r="M979" s="294"/>
      <c r="N979" s="294"/>
      <c r="O979" s="294"/>
      <c r="R979" s="294"/>
      <c r="T979" s="294"/>
      <c r="U979" s="294"/>
      <c r="V979" s="294"/>
      <c r="W979" s="294"/>
    </row>
    <row r="980" spans="5:23" ht="15.75" customHeight="1">
      <c r="E980" s="294"/>
      <c r="K980" s="397"/>
      <c r="L980" s="294"/>
      <c r="M980" s="294"/>
      <c r="N980" s="294"/>
      <c r="O980" s="294"/>
      <c r="R980" s="294"/>
      <c r="T980" s="294"/>
      <c r="U980" s="294"/>
      <c r="V980" s="294"/>
      <c r="W980" s="294"/>
    </row>
    <row r="981" spans="5:23" ht="15.75" customHeight="1">
      <c r="E981" s="294"/>
      <c r="K981" s="397"/>
      <c r="L981" s="294"/>
      <c r="M981" s="294"/>
      <c r="N981" s="294"/>
      <c r="O981" s="294"/>
      <c r="R981" s="294"/>
      <c r="T981" s="294"/>
      <c r="U981" s="294"/>
      <c r="V981" s="294"/>
      <c r="W981" s="294"/>
    </row>
    <row r="982" spans="5:23" ht="15.75" customHeight="1">
      <c r="E982" s="294"/>
      <c r="K982" s="397"/>
      <c r="L982" s="294"/>
      <c r="M982" s="294"/>
      <c r="N982" s="294"/>
      <c r="O982" s="294"/>
      <c r="R982" s="294"/>
      <c r="T982" s="294"/>
      <c r="U982" s="294"/>
      <c r="V982" s="294"/>
      <c r="W982" s="294"/>
    </row>
    <row r="983" spans="5:23" ht="15.75" customHeight="1">
      <c r="E983" s="294"/>
      <c r="K983" s="397"/>
      <c r="L983" s="294"/>
      <c r="M983" s="294"/>
      <c r="N983" s="294"/>
      <c r="O983" s="294"/>
      <c r="R983" s="294"/>
      <c r="T983" s="294"/>
      <c r="U983" s="294"/>
      <c r="V983" s="294"/>
      <c r="W983" s="294"/>
    </row>
    <row r="984" spans="5:23" ht="15.75" customHeight="1">
      <c r="E984" s="294"/>
      <c r="K984" s="397"/>
      <c r="L984" s="294"/>
      <c r="M984" s="294"/>
      <c r="N984" s="294"/>
      <c r="O984" s="294"/>
      <c r="R984" s="294"/>
      <c r="T984" s="294"/>
      <c r="U984" s="294"/>
      <c r="V984" s="294"/>
      <c r="W984" s="294"/>
    </row>
    <row r="985" spans="5:23" ht="15.75" customHeight="1">
      <c r="E985" s="294"/>
      <c r="K985" s="397"/>
      <c r="L985" s="294"/>
      <c r="M985" s="294"/>
      <c r="N985" s="294"/>
      <c r="O985" s="294"/>
      <c r="R985" s="294"/>
      <c r="T985" s="294"/>
      <c r="U985" s="294"/>
      <c r="V985" s="294"/>
      <c r="W985" s="294"/>
    </row>
    <row r="986" spans="5:23" ht="15.75" customHeight="1">
      <c r="E986" s="294"/>
      <c r="K986" s="397"/>
      <c r="L986" s="294"/>
      <c r="M986" s="294"/>
      <c r="N986" s="294"/>
      <c r="O986" s="294"/>
      <c r="R986" s="294"/>
      <c r="T986" s="294"/>
      <c r="U986" s="294"/>
      <c r="V986" s="294"/>
      <c r="W986" s="294"/>
    </row>
    <row r="987" spans="5:23" ht="15.75" customHeight="1">
      <c r="E987" s="294"/>
      <c r="K987" s="397"/>
      <c r="L987" s="294"/>
      <c r="M987" s="294"/>
      <c r="N987" s="294"/>
      <c r="O987" s="294"/>
      <c r="R987" s="294"/>
      <c r="T987" s="294"/>
      <c r="U987" s="294"/>
      <c r="V987" s="294"/>
      <c r="W987" s="294"/>
    </row>
    <row r="988" spans="5:23" ht="15.75" customHeight="1">
      <c r="E988" s="294"/>
      <c r="K988" s="397"/>
      <c r="L988" s="294"/>
      <c r="M988" s="294"/>
      <c r="N988" s="294"/>
      <c r="O988" s="294"/>
      <c r="R988" s="294"/>
      <c r="T988" s="294"/>
      <c r="U988" s="294"/>
      <c r="V988" s="294"/>
      <c r="W988" s="294"/>
    </row>
    <row r="989" spans="5:23" ht="15.75" customHeight="1">
      <c r="E989" s="294"/>
      <c r="K989" s="397"/>
      <c r="L989" s="294"/>
      <c r="M989" s="294"/>
      <c r="N989" s="294"/>
      <c r="O989" s="294"/>
      <c r="R989" s="294"/>
      <c r="T989" s="294"/>
      <c r="U989" s="294"/>
      <c r="V989" s="294"/>
      <c r="W989" s="294"/>
    </row>
    <row r="990" spans="5:23" ht="15.75" customHeight="1">
      <c r="E990" s="294"/>
      <c r="K990" s="397"/>
      <c r="L990" s="294"/>
      <c r="M990" s="294"/>
      <c r="N990" s="294"/>
      <c r="O990" s="294"/>
      <c r="R990" s="294"/>
      <c r="T990" s="294"/>
      <c r="U990" s="294"/>
      <c r="V990" s="294"/>
      <c r="W990" s="294"/>
    </row>
    <row r="991" spans="5:23" ht="15.75" customHeight="1">
      <c r="E991" s="294"/>
      <c r="K991" s="397"/>
      <c r="L991" s="294"/>
      <c r="M991" s="294"/>
      <c r="N991" s="294"/>
      <c r="O991" s="294"/>
      <c r="R991" s="294"/>
      <c r="T991" s="294"/>
      <c r="U991" s="294"/>
      <c r="V991" s="294"/>
      <c r="W991" s="294"/>
    </row>
    <row r="992" spans="5:23" ht="15.75" customHeight="1">
      <c r="E992" s="294"/>
      <c r="K992" s="397"/>
      <c r="L992" s="294"/>
      <c r="M992" s="294"/>
      <c r="N992" s="294"/>
      <c r="O992" s="294"/>
      <c r="R992" s="294"/>
      <c r="T992" s="294"/>
      <c r="U992" s="294"/>
      <c r="V992" s="294"/>
      <c r="W992" s="294"/>
    </row>
    <row r="993" spans="5:23" ht="15.75" customHeight="1">
      <c r="E993" s="294"/>
      <c r="K993" s="397"/>
      <c r="L993" s="294"/>
      <c r="M993" s="294"/>
      <c r="N993" s="294"/>
      <c r="O993" s="294"/>
      <c r="R993" s="294"/>
      <c r="T993" s="294"/>
      <c r="U993" s="294"/>
      <c r="V993" s="294"/>
      <c r="W993" s="294"/>
    </row>
    <row r="994" spans="5:23" ht="15.75" customHeight="1">
      <c r="E994" s="294"/>
      <c r="K994" s="397"/>
      <c r="L994" s="294"/>
      <c r="M994" s="294"/>
      <c r="N994" s="294"/>
      <c r="O994" s="294"/>
      <c r="R994" s="294"/>
      <c r="T994" s="294"/>
      <c r="U994" s="294"/>
      <c r="V994" s="294"/>
      <c r="W994" s="294"/>
    </row>
    <row r="995" spans="5:23" ht="15.75" customHeight="1">
      <c r="E995" s="294"/>
      <c r="K995" s="397"/>
      <c r="L995" s="294"/>
      <c r="M995" s="294"/>
      <c r="N995" s="294"/>
      <c r="O995" s="294"/>
      <c r="R995" s="294"/>
      <c r="T995" s="294"/>
      <c r="U995" s="294"/>
      <c r="V995" s="294"/>
      <c r="W995" s="294"/>
    </row>
    <row r="996" spans="5:23" ht="15.75" customHeight="1">
      <c r="E996" s="294"/>
      <c r="K996" s="397"/>
      <c r="L996" s="294"/>
      <c r="M996" s="294"/>
      <c r="N996" s="294"/>
      <c r="O996" s="294"/>
      <c r="R996" s="294"/>
      <c r="T996" s="294"/>
      <c r="U996" s="294"/>
      <c r="V996" s="294"/>
      <c r="W996" s="294"/>
    </row>
    <row r="997" spans="5:23" ht="15.75" customHeight="1">
      <c r="E997" s="294"/>
      <c r="K997" s="397"/>
      <c r="L997" s="294"/>
      <c r="M997" s="294"/>
      <c r="N997" s="294"/>
      <c r="O997" s="294"/>
      <c r="R997" s="294"/>
      <c r="T997" s="294"/>
      <c r="U997" s="294"/>
      <c r="V997" s="294"/>
      <c r="W997" s="294"/>
    </row>
    <row r="998" spans="5:23" ht="15.75" customHeight="1">
      <c r="E998" s="294"/>
      <c r="K998" s="397"/>
      <c r="L998" s="294"/>
      <c r="M998" s="294"/>
      <c r="N998" s="294"/>
      <c r="O998" s="294"/>
      <c r="R998" s="294"/>
      <c r="T998" s="294"/>
      <c r="U998" s="294"/>
      <c r="V998" s="294"/>
      <c r="W998" s="294"/>
    </row>
    <row r="999" spans="5:23" ht="15.75" customHeight="1">
      <c r="E999" s="294"/>
      <c r="K999" s="397"/>
      <c r="L999" s="294"/>
      <c r="M999" s="294"/>
      <c r="N999" s="294"/>
      <c r="O999" s="294"/>
      <c r="R999" s="294"/>
      <c r="T999" s="294"/>
      <c r="U999" s="294"/>
      <c r="V999" s="294"/>
      <c r="W999" s="294"/>
    </row>
    <row r="1000" spans="5:23" ht="15.75" customHeight="1">
      <c r="E1000" s="294"/>
      <c r="K1000" s="397"/>
      <c r="L1000" s="294"/>
      <c r="M1000" s="294"/>
      <c r="N1000" s="294"/>
      <c r="O1000" s="294"/>
      <c r="R1000" s="294"/>
      <c r="T1000" s="294"/>
      <c r="U1000" s="294"/>
      <c r="V1000" s="294"/>
      <c r="W1000" s="294"/>
    </row>
    <row r="1001" spans="5:23" ht="15.75" customHeight="1">
      <c r="E1001" s="294"/>
      <c r="K1001" s="397"/>
      <c r="L1001" s="294"/>
      <c r="M1001" s="294"/>
      <c r="N1001" s="294"/>
      <c r="O1001" s="294"/>
      <c r="R1001" s="294"/>
      <c r="T1001" s="294"/>
      <c r="U1001" s="294"/>
      <c r="V1001" s="294"/>
      <c r="W1001" s="294"/>
    </row>
    <row r="1002" spans="5:23" ht="15.75" customHeight="1">
      <c r="E1002" s="294"/>
      <c r="K1002" s="397"/>
      <c r="L1002" s="294"/>
      <c r="M1002" s="294"/>
      <c r="N1002" s="294"/>
      <c r="O1002" s="294"/>
      <c r="R1002" s="294"/>
      <c r="T1002" s="294"/>
      <c r="U1002" s="294"/>
      <c r="V1002" s="294"/>
      <c r="W1002" s="294"/>
    </row>
    <row r="1003" spans="5:23" ht="15.75" customHeight="1">
      <c r="E1003" s="294"/>
      <c r="K1003" s="397"/>
      <c r="L1003" s="294"/>
      <c r="M1003" s="294"/>
      <c r="N1003" s="294"/>
      <c r="O1003" s="294"/>
      <c r="R1003" s="294"/>
      <c r="T1003" s="294"/>
      <c r="U1003" s="294"/>
      <c r="V1003" s="294"/>
      <c r="W1003" s="294"/>
    </row>
    <row r="1004" spans="5:23" ht="15.75" customHeight="1">
      <c r="E1004" s="294"/>
      <c r="K1004" s="397"/>
      <c r="L1004" s="294"/>
      <c r="M1004" s="294"/>
      <c r="N1004" s="294"/>
      <c r="O1004" s="294"/>
      <c r="R1004" s="294"/>
      <c r="T1004" s="294"/>
      <c r="U1004" s="294"/>
      <c r="V1004" s="294"/>
      <c r="W1004" s="294"/>
    </row>
    <row r="1005" spans="5:23" ht="15.75" customHeight="1">
      <c r="E1005" s="294"/>
      <c r="K1005" s="397"/>
      <c r="L1005" s="294"/>
      <c r="M1005" s="294"/>
      <c r="N1005" s="294"/>
      <c r="O1005" s="294"/>
      <c r="R1005" s="294"/>
      <c r="T1005" s="294"/>
      <c r="U1005" s="294"/>
      <c r="V1005" s="294"/>
      <c r="W1005" s="294"/>
    </row>
    <row r="1006" spans="5:23" ht="15.75" customHeight="1">
      <c r="E1006" s="294"/>
      <c r="K1006" s="397"/>
      <c r="L1006" s="294"/>
      <c r="M1006" s="294"/>
      <c r="N1006" s="294"/>
      <c r="O1006" s="294"/>
      <c r="R1006" s="294"/>
      <c r="T1006" s="294"/>
      <c r="U1006" s="294"/>
      <c r="V1006" s="294"/>
      <c r="W1006" s="294"/>
    </row>
    <row r="1007" spans="5:23" ht="15.75" customHeight="1">
      <c r="E1007" s="294"/>
      <c r="K1007" s="397"/>
      <c r="L1007" s="294"/>
      <c r="M1007" s="294"/>
      <c r="N1007" s="294"/>
      <c r="O1007" s="294"/>
      <c r="R1007" s="294"/>
      <c r="T1007" s="294"/>
      <c r="U1007" s="294"/>
      <c r="V1007" s="294"/>
      <c r="W1007" s="294"/>
    </row>
    <row r="1008" spans="5:23" ht="15.75" customHeight="1">
      <c r="E1008" s="294"/>
      <c r="K1008" s="397"/>
      <c r="L1008" s="294"/>
      <c r="M1008" s="294"/>
      <c r="N1008" s="294"/>
      <c r="O1008" s="294"/>
      <c r="R1008" s="294"/>
      <c r="T1008" s="294"/>
      <c r="U1008" s="294"/>
      <c r="V1008" s="294"/>
      <c r="W1008" s="294"/>
    </row>
    <row r="1009" spans="5:23" ht="15.75" customHeight="1">
      <c r="E1009" s="294"/>
      <c r="K1009" s="397"/>
      <c r="L1009" s="294"/>
      <c r="M1009" s="294"/>
      <c r="N1009" s="294"/>
      <c r="O1009" s="294"/>
      <c r="R1009" s="294"/>
      <c r="T1009" s="294"/>
      <c r="U1009" s="294"/>
      <c r="V1009" s="294"/>
      <c r="W1009" s="294"/>
    </row>
    <row r="1010" spans="5:23" ht="15.75" customHeight="1">
      <c r="E1010" s="294"/>
      <c r="K1010" s="397"/>
      <c r="L1010" s="294"/>
      <c r="M1010" s="294"/>
      <c r="N1010" s="294"/>
      <c r="O1010" s="294"/>
      <c r="R1010" s="294"/>
      <c r="T1010" s="294"/>
      <c r="U1010" s="294"/>
      <c r="V1010" s="294"/>
      <c r="W1010" s="294"/>
    </row>
    <row r="1011" spans="5:23" ht="15.75" customHeight="1">
      <c r="E1011" s="294"/>
      <c r="K1011" s="397"/>
      <c r="L1011" s="294"/>
      <c r="M1011" s="294"/>
      <c r="N1011" s="294"/>
      <c r="O1011" s="294"/>
      <c r="R1011" s="294"/>
      <c r="T1011" s="294"/>
      <c r="U1011" s="294"/>
      <c r="V1011" s="294"/>
      <c r="W1011" s="294"/>
    </row>
    <row r="1012" spans="5:23" ht="15.75" customHeight="1">
      <c r="E1012" s="294"/>
      <c r="K1012" s="397"/>
      <c r="L1012" s="294"/>
      <c r="M1012" s="294"/>
      <c r="N1012" s="294"/>
      <c r="O1012" s="294"/>
      <c r="R1012" s="294"/>
      <c r="T1012" s="294"/>
      <c r="U1012" s="294"/>
      <c r="V1012" s="294"/>
      <c r="W1012" s="294"/>
    </row>
    <row r="1013" spans="5:23" ht="15.75" customHeight="1">
      <c r="E1013" s="294"/>
      <c r="K1013" s="397"/>
      <c r="L1013" s="294"/>
      <c r="M1013" s="294"/>
      <c r="N1013" s="294"/>
      <c r="O1013" s="294"/>
      <c r="R1013" s="294"/>
      <c r="T1013" s="294"/>
      <c r="U1013" s="294"/>
      <c r="V1013" s="294"/>
      <c r="W1013" s="294"/>
    </row>
    <row r="1014" spans="5:23" ht="15.75" customHeight="1">
      <c r="E1014" s="294"/>
      <c r="K1014" s="397"/>
      <c r="L1014" s="294"/>
      <c r="M1014" s="294"/>
      <c r="N1014" s="294"/>
      <c r="O1014" s="294"/>
      <c r="R1014" s="294"/>
      <c r="T1014" s="294"/>
      <c r="U1014" s="294"/>
      <c r="V1014" s="294"/>
      <c r="W1014" s="294"/>
    </row>
    <row r="1015" spans="5:23" ht="15.75" customHeight="1">
      <c r="E1015" s="294"/>
      <c r="K1015" s="397"/>
      <c r="L1015" s="294"/>
      <c r="M1015" s="294"/>
      <c r="N1015" s="294"/>
      <c r="O1015" s="294"/>
      <c r="R1015" s="294"/>
      <c r="T1015" s="294"/>
      <c r="U1015" s="294"/>
      <c r="V1015" s="294"/>
      <c r="W1015" s="294"/>
    </row>
    <row r="1016" spans="5:23" ht="15.75" customHeight="1">
      <c r="E1016" s="294"/>
      <c r="K1016" s="397"/>
      <c r="L1016" s="294"/>
      <c r="M1016" s="294"/>
      <c r="N1016" s="294"/>
      <c r="O1016" s="294"/>
      <c r="R1016" s="294"/>
      <c r="T1016" s="294"/>
      <c r="U1016" s="294"/>
      <c r="V1016" s="294"/>
      <c r="W1016" s="294"/>
    </row>
    <row r="1017" spans="5:23" ht="15.75" customHeight="1">
      <c r="E1017" s="294"/>
      <c r="K1017" s="397"/>
      <c r="L1017" s="294"/>
      <c r="M1017" s="294"/>
      <c r="N1017" s="294"/>
      <c r="O1017" s="294"/>
      <c r="R1017" s="294"/>
      <c r="T1017" s="294"/>
      <c r="U1017" s="294"/>
      <c r="V1017" s="294"/>
      <c r="W1017" s="294"/>
    </row>
    <row r="1018" spans="5:23" ht="15.75" customHeight="1">
      <c r="E1018" s="294"/>
      <c r="K1018" s="397"/>
      <c r="L1018" s="294"/>
      <c r="M1018" s="294"/>
      <c r="N1018" s="294"/>
      <c r="O1018" s="294"/>
      <c r="R1018" s="294"/>
      <c r="T1018" s="294"/>
      <c r="U1018" s="294"/>
      <c r="V1018" s="294"/>
      <c r="W1018" s="294"/>
    </row>
    <row r="1019" spans="5:23" ht="15.75" customHeight="1">
      <c r="E1019" s="294"/>
      <c r="K1019" s="397"/>
      <c r="L1019" s="294"/>
      <c r="M1019" s="294"/>
      <c r="N1019" s="294"/>
      <c r="O1019" s="294"/>
      <c r="R1019" s="294"/>
      <c r="T1019" s="294"/>
      <c r="U1019" s="294"/>
      <c r="V1019" s="294"/>
      <c r="W1019" s="294"/>
    </row>
    <row r="1020" spans="5:23" ht="15.75" customHeight="1">
      <c r="E1020" s="294"/>
      <c r="K1020" s="397"/>
      <c r="L1020" s="294"/>
      <c r="M1020" s="294"/>
      <c r="N1020" s="294"/>
      <c r="O1020" s="294"/>
      <c r="R1020" s="294"/>
      <c r="T1020" s="294"/>
      <c r="U1020" s="294"/>
      <c r="V1020" s="294"/>
      <c r="W1020" s="294"/>
    </row>
    <row r="1021" spans="5:23" ht="15.75" customHeight="1">
      <c r="E1021" s="294"/>
      <c r="K1021" s="397"/>
      <c r="L1021" s="294"/>
      <c r="M1021" s="294"/>
      <c r="N1021" s="294"/>
      <c r="O1021" s="294"/>
      <c r="R1021" s="294"/>
      <c r="T1021" s="294"/>
      <c r="U1021" s="294"/>
      <c r="V1021" s="294"/>
      <c r="W1021" s="294"/>
    </row>
    <row r="1022" spans="5:23" ht="15.75" customHeight="1">
      <c r="E1022" s="294"/>
      <c r="K1022" s="397"/>
      <c r="L1022" s="294"/>
      <c r="M1022" s="294"/>
      <c r="N1022" s="294"/>
      <c r="O1022" s="294"/>
      <c r="R1022" s="294"/>
      <c r="T1022" s="294"/>
      <c r="U1022" s="294"/>
      <c r="V1022" s="294"/>
      <c r="W1022" s="294"/>
    </row>
    <row r="1023" spans="5:23" ht="15.75" customHeight="1">
      <c r="E1023" s="294"/>
      <c r="K1023" s="397"/>
      <c r="L1023" s="294"/>
      <c r="M1023" s="294"/>
      <c r="N1023" s="294"/>
      <c r="O1023" s="294"/>
      <c r="R1023" s="294"/>
      <c r="T1023" s="294"/>
      <c r="U1023" s="294"/>
      <c r="V1023" s="294"/>
      <c r="W1023" s="294"/>
    </row>
    <row r="1024" spans="5:23" ht="15.75" customHeight="1">
      <c r="E1024" s="294"/>
      <c r="K1024" s="397"/>
      <c r="L1024" s="294"/>
      <c r="M1024" s="294"/>
      <c r="N1024" s="294"/>
      <c r="O1024" s="294"/>
      <c r="R1024" s="294"/>
      <c r="T1024" s="294"/>
      <c r="U1024" s="294"/>
      <c r="V1024" s="294"/>
      <c r="W1024" s="294"/>
    </row>
    <row r="1025" spans="5:23" ht="15.75" customHeight="1">
      <c r="E1025" s="294"/>
      <c r="K1025" s="397"/>
      <c r="L1025" s="294"/>
      <c r="M1025" s="294"/>
      <c r="N1025" s="294"/>
      <c r="O1025" s="294"/>
      <c r="R1025" s="294"/>
      <c r="T1025" s="294"/>
      <c r="U1025" s="294"/>
      <c r="V1025" s="294"/>
      <c r="W1025" s="294"/>
    </row>
    <row r="1026" spans="5:23" ht="15.75" customHeight="1">
      <c r="E1026" s="294"/>
      <c r="K1026" s="397"/>
      <c r="L1026" s="294"/>
      <c r="M1026" s="294"/>
      <c r="N1026" s="294"/>
      <c r="O1026" s="294"/>
      <c r="R1026" s="294"/>
      <c r="T1026" s="294"/>
      <c r="U1026" s="294"/>
      <c r="V1026" s="294"/>
      <c r="W1026" s="294"/>
    </row>
    <row r="1027" spans="5:23" ht="15.75" customHeight="1">
      <c r="E1027" s="294"/>
      <c r="K1027" s="397"/>
      <c r="L1027" s="294"/>
      <c r="M1027" s="294"/>
      <c r="N1027" s="294"/>
      <c r="O1027" s="294"/>
      <c r="R1027" s="294"/>
      <c r="T1027" s="294"/>
      <c r="U1027" s="294"/>
      <c r="V1027" s="294"/>
      <c r="W1027" s="294"/>
    </row>
    <row r="1028" spans="5:23" ht="15.75" customHeight="1">
      <c r="E1028" s="294"/>
      <c r="K1028" s="397"/>
      <c r="L1028" s="294"/>
      <c r="M1028" s="294"/>
      <c r="N1028" s="294"/>
      <c r="O1028" s="294"/>
      <c r="R1028" s="294"/>
      <c r="T1028" s="294"/>
      <c r="U1028" s="294"/>
      <c r="V1028" s="294"/>
      <c r="W1028" s="294"/>
    </row>
    <row r="1029" spans="5:23" ht="15.75" customHeight="1">
      <c r="E1029" s="294"/>
      <c r="K1029" s="397"/>
      <c r="L1029" s="294"/>
      <c r="M1029" s="294"/>
      <c r="N1029" s="294"/>
      <c r="O1029" s="294"/>
      <c r="R1029" s="294"/>
      <c r="T1029" s="294"/>
      <c r="U1029" s="294"/>
      <c r="V1029" s="294"/>
      <c r="W1029" s="294"/>
    </row>
    <row r="1030" spans="5:23" ht="15.75" customHeight="1">
      <c r="E1030" s="294"/>
      <c r="K1030" s="397"/>
      <c r="L1030" s="294"/>
      <c r="M1030" s="294"/>
      <c r="N1030" s="294"/>
      <c r="O1030" s="294"/>
      <c r="R1030" s="294"/>
      <c r="T1030" s="294"/>
      <c r="U1030" s="294"/>
      <c r="V1030" s="294"/>
      <c r="W1030" s="294"/>
    </row>
    <row r="1031" spans="5:23" ht="15.75" customHeight="1">
      <c r="E1031" s="294"/>
      <c r="K1031" s="397"/>
      <c r="L1031" s="294"/>
      <c r="M1031" s="294"/>
      <c r="N1031" s="294"/>
      <c r="O1031" s="294"/>
      <c r="R1031" s="294"/>
      <c r="T1031" s="294"/>
      <c r="U1031" s="294"/>
      <c r="V1031" s="294"/>
      <c r="W1031" s="294"/>
    </row>
    <row r="1032" spans="5:23" ht="15.75" customHeight="1">
      <c r="E1032" s="294"/>
      <c r="K1032" s="397"/>
      <c r="L1032" s="294"/>
      <c r="M1032" s="294"/>
      <c r="N1032" s="294"/>
      <c r="O1032" s="294"/>
      <c r="R1032" s="294"/>
      <c r="T1032" s="294"/>
      <c r="U1032" s="294"/>
      <c r="V1032" s="294"/>
      <c r="W1032" s="294"/>
    </row>
    <row r="1033" spans="5:23" ht="15.75" customHeight="1">
      <c r="E1033" s="294"/>
      <c r="K1033" s="397"/>
      <c r="L1033" s="294"/>
      <c r="M1033" s="294"/>
      <c r="N1033" s="294"/>
      <c r="O1033" s="294"/>
      <c r="R1033" s="294"/>
      <c r="T1033" s="294"/>
      <c r="U1033" s="294"/>
      <c r="V1033" s="294"/>
      <c r="W1033" s="294"/>
    </row>
    <row r="1034" spans="5:23" ht="15.75" customHeight="1">
      <c r="E1034" s="294"/>
      <c r="K1034" s="397"/>
      <c r="L1034" s="294"/>
      <c r="M1034" s="294"/>
      <c r="N1034" s="294"/>
      <c r="O1034" s="294"/>
      <c r="R1034" s="294"/>
      <c r="T1034" s="294"/>
      <c r="U1034" s="294"/>
      <c r="V1034" s="294"/>
      <c r="W1034" s="294"/>
    </row>
    <row r="1035" spans="5:23" ht="15.75" customHeight="1">
      <c r="E1035" s="294"/>
      <c r="K1035" s="397"/>
      <c r="L1035" s="294"/>
      <c r="M1035" s="294"/>
      <c r="N1035" s="294"/>
      <c r="O1035" s="294"/>
      <c r="R1035" s="294"/>
      <c r="T1035" s="294"/>
      <c r="U1035" s="294"/>
      <c r="V1035" s="294"/>
      <c r="W1035" s="294"/>
    </row>
    <row r="1036" spans="5:23" ht="15.75" customHeight="1">
      <c r="E1036" s="294"/>
      <c r="K1036" s="397"/>
      <c r="L1036" s="294"/>
      <c r="M1036" s="294"/>
      <c r="N1036" s="294"/>
      <c r="O1036" s="294"/>
      <c r="R1036" s="294"/>
      <c r="T1036" s="294"/>
      <c r="U1036" s="294"/>
      <c r="V1036" s="294"/>
      <c r="W1036" s="294"/>
    </row>
    <row r="1037" spans="5:23" ht="15.75" customHeight="1">
      <c r="E1037" s="294"/>
      <c r="K1037" s="397"/>
      <c r="L1037" s="294"/>
      <c r="M1037" s="294"/>
      <c r="N1037" s="294"/>
      <c r="O1037" s="294"/>
      <c r="R1037" s="294"/>
      <c r="T1037" s="294"/>
      <c r="U1037" s="294"/>
      <c r="V1037" s="294"/>
      <c r="W1037" s="294"/>
    </row>
    <row r="1038" spans="5:23" ht="15.75" customHeight="1">
      <c r="E1038" s="294"/>
      <c r="K1038" s="397"/>
      <c r="L1038" s="294"/>
      <c r="M1038" s="294"/>
      <c r="N1038" s="294"/>
      <c r="O1038" s="294"/>
      <c r="R1038" s="294"/>
      <c r="T1038" s="294"/>
      <c r="U1038" s="294"/>
      <c r="V1038" s="294"/>
      <c r="W1038" s="294"/>
    </row>
    <row r="1039" spans="5:23" ht="15.75" customHeight="1">
      <c r="E1039" s="294"/>
      <c r="K1039" s="397"/>
      <c r="L1039" s="294"/>
      <c r="M1039" s="294"/>
      <c r="N1039" s="294"/>
      <c r="O1039" s="294"/>
      <c r="R1039" s="294"/>
      <c r="T1039" s="294"/>
      <c r="U1039" s="294"/>
      <c r="V1039" s="294"/>
      <c r="W1039" s="294"/>
    </row>
    <row r="1040" spans="5:23" ht="15.75" customHeight="1">
      <c r="E1040" s="294"/>
      <c r="K1040" s="397"/>
      <c r="L1040" s="294"/>
      <c r="M1040" s="294"/>
      <c r="N1040" s="294"/>
      <c r="O1040" s="294"/>
      <c r="R1040" s="294"/>
      <c r="T1040" s="294"/>
      <c r="U1040" s="294"/>
      <c r="V1040" s="294"/>
      <c r="W1040" s="294"/>
    </row>
    <row r="1041" spans="5:23" ht="15.75" customHeight="1">
      <c r="E1041" s="294"/>
      <c r="K1041" s="397"/>
      <c r="L1041" s="294"/>
      <c r="M1041" s="294"/>
      <c r="N1041" s="294"/>
      <c r="O1041" s="294"/>
      <c r="R1041" s="294"/>
      <c r="T1041" s="294"/>
      <c r="U1041" s="294"/>
      <c r="V1041" s="294"/>
      <c r="W1041" s="294"/>
    </row>
    <row r="1042" spans="5:23" ht="15.75" customHeight="1">
      <c r="E1042" s="294"/>
      <c r="K1042" s="397"/>
      <c r="L1042" s="294"/>
      <c r="M1042" s="294"/>
      <c r="N1042" s="294"/>
      <c r="O1042" s="294"/>
      <c r="R1042" s="294"/>
      <c r="T1042" s="294"/>
      <c r="U1042" s="294"/>
      <c r="V1042" s="294"/>
      <c r="W1042" s="294"/>
    </row>
    <row r="1043" spans="5:23" ht="15.75" customHeight="1">
      <c r="E1043" s="294"/>
      <c r="K1043" s="397"/>
      <c r="L1043" s="294"/>
      <c r="M1043" s="294"/>
      <c r="N1043" s="294"/>
      <c r="O1043" s="294"/>
      <c r="R1043" s="294"/>
      <c r="T1043" s="294"/>
      <c r="U1043" s="294"/>
      <c r="V1043" s="294"/>
      <c r="W1043" s="294"/>
    </row>
    <row r="1044" spans="5:23" ht="15.75" customHeight="1">
      <c r="E1044" s="294"/>
      <c r="K1044" s="397"/>
      <c r="L1044" s="294"/>
      <c r="M1044" s="294"/>
      <c r="N1044" s="294"/>
      <c r="O1044" s="294"/>
      <c r="R1044" s="294"/>
      <c r="T1044" s="294"/>
      <c r="U1044" s="294"/>
      <c r="V1044" s="294"/>
      <c r="W1044" s="294"/>
    </row>
    <row r="1045" spans="5:23" ht="15.75" customHeight="1">
      <c r="E1045" s="294"/>
      <c r="K1045" s="397"/>
      <c r="L1045" s="294"/>
      <c r="M1045" s="294"/>
      <c r="N1045" s="294"/>
      <c r="O1045" s="294"/>
      <c r="R1045" s="294"/>
      <c r="T1045" s="294"/>
      <c r="U1045" s="294"/>
      <c r="V1045" s="294"/>
      <c r="W1045" s="294"/>
    </row>
    <row r="1046" spans="5:23" ht="15.75" customHeight="1">
      <c r="E1046" s="294"/>
      <c r="K1046" s="397"/>
      <c r="L1046" s="294"/>
      <c r="M1046" s="294"/>
      <c r="N1046" s="294"/>
      <c r="O1046" s="294"/>
      <c r="R1046" s="294"/>
      <c r="T1046" s="294"/>
      <c r="U1046" s="294"/>
      <c r="V1046" s="294"/>
      <c r="W1046" s="294"/>
    </row>
    <row r="1047" spans="5:23" ht="15.75" customHeight="1">
      <c r="E1047" s="294"/>
      <c r="K1047" s="397"/>
      <c r="L1047" s="294"/>
      <c r="M1047" s="294"/>
      <c r="N1047" s="294"/>
      <c r="O1047" s="294"/>
      <c r="R1047" s="294"/>
      <c r="T1047" s="294"/>
      <c r="U1047" s="294"/>
      <c r="V1047" s="294"/>
      <c r="W1047" s="294"/>
    </row>
    <row r="1048" spans="5:23" ht="15.75" customHeight="1">
      <c r="E1048" s="294"/>
      <c r="K1048" s="397"/>
      <c r="L1048" s="294"/>
      <c r="M1048" s="294"/>
      <c r="N1048" s="294"/>
      <c r="O1048" s="294"/>
      <c r="R1048" s="294"/>
      <c r="T1048" s="294"/>
      <c r="U1048" s="294"/>
      <c r="V1048" s="294"/>
      <c r="W1048" s="294"/>
    </row>
    <row r="1049" spans="5:23" ht="15.75" customHeight="1">
      <c r="E1049" s="294"/>
      <c r="K1049" s="397"/>
      <c r="L1049" s="294"/>
      <c r="M1049" s="294"/>
      <c r="N1049" s="294"/>
      <c r="O1049" s="294"/>
      <c r="R1049" s="294"/>
      <c r="T1049" s="294"/>
      <c r="U1049" s="294"/>
      <c r="V1049" s="294"/>
      <c r="W1049" s="294"/>
    </row>
    <row r="1050" spans="5:23" ht="15.75" customHeight="1">
      <c r="E1050" s="294"/>
      <c r="K1050" s="397"/>
      <c r="L1050" s="294"/>
      <c r="M1050" s="294"/>
      <c r="N1050" s="294"/>
      <c r="O1050" s="294"/>
      <c r="R1050" s="294"/>
      <c r="T1050" s="294"/>
      <c r="U1050" s="294"/>
      <c r="V1050" s="294"/>
      <c r="W1050" s="294"/>
    </row>
    <row r="1051" spans="5:23" ht="15.75" customHeight="1">
      <c r="E1051" s="294"/>
      <c r="K1051" s="397"/>
      <c r="L1051" s="294"/>
      <c r="M1051" s="294"/>
      <c r="N1051" s="294"/>
      <c r="O1051" s="294"/>
      <c r="R1051" s="294"/>
      <c r="T1051" s="294"/>
      <c r="U1051" s="294"/>
      <c r="V1051" s="294"/>
      <c r="W1051" s="294"/>
    </row>
    <row r="1052" spans="5:23" ht="15.75" customHeight="1">
      <c r="E1052" s="294"/>
      <c r="K1052" s="397"/>
      <c r="L1052" s="294"/>
      <c r="M1052" s="294"/>
      <c r="N1052" s="294"/>
      <c r="O1052" s="294"/>
      <c r="R1052" s="294"/>
      <c r="T1052" s="294"/>
      <c r="U1052" s="294"/>
      <c r="V1052" s="294"/>
      <c r="W1052" s="294"/>
    </row>
    <row r="1053" spans="5:23" ht="15.75" customHeight="1">
      <c r="E1053" s="294"/>
      <c r="K1053" s="397"/>
      <c r="L1053" s="294"/>
      <c r="M1053" s="294"/>
      <c r="N1053" s="294"/>
      <c r="O1053" s="294"/>
      <c r="R1053" s="294"/>
      <c r="T1053" s="294"/>
      <c r="U1053" s="294"/>
      <c r="V1053" s="294"/>
      <c r="W1053" s="294"/>
    </row>
    <row r="1054" spans="5:23" ht="15.75" customHeight="1">
      <c r="E1054" s="294"/>
      <c r="K1054" s="397"/>
      <c r="L1054" s="294"/>
      <c r="M1054" s="294"/>
      <c r="N1054" s="294"/>
      <c r="O1054" s="294"/>
      <c r="R1054" s="294"/>
      <c r="T1054" s="294"/>
      <c r="U1054" s="294"/>
      <c r="V1054" s="294"/>
      <c r="W1054" s="294"/>
    </row>
    <row r="1055" spans="5:23" ht="15.75" customHeight="1">
      <c r="E1055" s="294"/>
      <c r="K1055" s="397"/>
      <c r="L1055" s="294"/>
      <c r="M1055" s="294"/>
      <c r="N1055" s="294"/>
      <c r="O1055" s="294"/>
      <c r="R1055" s="294"/>
      <c r="T1055" s="294"/>
      <c r="U1055" s="294"/>
      <c r="V1055" s="294"/>
      <c r="W1055" s="294"/>
    </row>
    <row r="1056" spans="5:23" ht="15.75" customHeight="1">
      <c r="E1056" s="294"/>
      <c r="K1056" s="397"/>
      <c r="L1056" s="294"/>
      <c r="M1056" s="294"/>
      <c r="N1056" s="294"/>
      <c r="O1056" s="294"/>
      <c r="R1056" s="294"/>
      <c r="T1056" s="294"/>
      <c r="U1056" s="294"/>
      <c r="V1056" s="294"/>
      <c r="W1056" s="294"/>
    </row>
    <row r="1057" spans="5:23" ht="15.75" customHeight="1">
      <c r="E1057" s="294"/>
      <c r="K1057" s="397"/>
      <c r="L1057" s="294"/>
      <c r="M1057" s="294"/>
      <c r="N1057" s="294"/>
      <c r="O1057" s="294"/>
      <c r="R1057" s="294"/>
      <c r="T1057" s="294"/>
      <c r="U1057" s="294"/>
      <c r="V1057" s="294"/>
      <c r="W1057" s="294"/>
    </row>
    <row r="1058" spans="5:23" ht="15.75" customHeight="1">
      <c r="E1058" s="294"/>
      <c r="K1058" s="397"/>
      <c r="L1058" s="294"/>
      <c r="M1058" s="294"/>
      <c r="N1058" s="294"/>
      <c r="O1058" s="294"/>
      <c r="R1058" s="294"/>
      <c r="T1058" s="294"/>
      <c r="U1058" s="294"/>
      <c r="V1058" s="294"/>
      <c r="W1058" s="294"/>
    </row>
    <row r="1059" spans="5:23" ht="15.75" customHeight="1">
      <c r="E1059" s="294"/>
      <c r="K1059" s="397"/>
      <c r="L1059" s="294"/>
      <c r="M1059" s="294"/>
      <c r="N1059" s="294"/>
      <c r="O1059" s="294"/>
      <c r="R1059" s="294"/>
      <c r="T1059" s="294"/>
      <c r="U1059" s="294"/>
      <c r="V1059" s="294"/>
      <c r="W1059" s="294"/>
    </row>
    <row r="1060" spans="5:23" ht="15.75" customHeight="1">
      <c r="E1060" s="294"/>
      <c r="K1060" s="397"/>
      <c r="L1060" s="294"/>
      <c r="M1060" s="294"/>
      <c r="N1060" s="294"/>
      <c r="O1060" s="294"/>
      <c r="R1060" s="294"/>
      <c r="T1060" s="294"/>
      <c r="U1060" s="294"/>
      <c r="V1060" s="294"/>
      <c r="W1060" s="294"/>
    </row>
    <row r="1061" spans="5:23" ht="15.75" customHeight="1">
      <c r="E1061" s="294"/>
      <c r="K1061" s="397"/>
      <c r="L1061" s="294"/>
      <c r="M1061" s="294"/>
      <c r="N1061" s="294"/>
      <c r="O1061" s="294"/>
      <c r="R1061" s="294"/>
      <c r="T1061" s="294"/>
      <c r="U1061" s="294"/>
      <c r="V1061" s="294"/>
      <c r="W1061" s="294"/>
    </row>
    <row r="1062" spans="5:23" ht="15.75" customHeight="1">
      <c r="E1062" s="294"/>
      <c r="K1062" s="397"/>
      <c r="L1062" s="294"/>
      <c r="M1062" s="294"/>
      <c r="N1062" s="294"/>
      <c r="O1062" s="294"/>
      <c r="R1062" s="294"/>
      <c r="T1062" s="294"/>
      <c r="U1062" s="294"/>
      <c r="V1062" s="294"/>
      <c r="W1062" s="294"/>
    </row>
    <row r="1063" spans="5:23" ht="15.75" customHeight="1">
      <c r="E1063" s="294"/>
      <c r="K1063" s="397"/>
      <c r="L1063" s="294"/>
      <c r="M1063" s="294"/>
      <c r="N1063" s="294"/>
      <c r="O1063" s="294"/>
      <c r="R1063" s="294"/>
      <c r="T1063" s="294"/>
      <c r="U1063" s="294"/>
      <c r="V1063" s="294"/>
      <c r="W1063" s="294"/>
    </row>
    <row r="1064" spans="5:23" ht="15.75" customHeight="1">
      <c r="E1064" s="294"/>
      <c r="K1064" s="397"/>
      <c r="L1064" s="294"/>
      <c r="M1064" s="294"/>
      <c r="N1064" s="294"/>
      <c r="O1064" s="294"/>
      <c r="R1064" s="294"/>
      <c r="T1064" s="294"/>
      <c r="U1064" s="294"/>
      <c r="V1064" s="294"/>
      <c r="W1064" s="294"/>
    </row>
    <row r="1065" spans="5:23" ht="15.75" customHeight="1">
      <c r="E1065" s="294"/>
      <c r="K1065" s="397"/>
      <c r="L1065" s="294"/>
      <c r="M1065" s="294"/>
      <c r="N1065" s="294"/>
      <c r="O1065" s="294"/>
      <c r="R1065" s="294"/>
      <c r="T1065" s="294"/>
      <c r="U1065" s="294"/>
      <c r="V1065" s="294"/>
      <c r="W1065" s="294"/>
    </row>
    <row r="1066" spans="5:23" ht="15.75" customHeight="1">
      <c r="E1066" s="294"/>
      <c r="K1066" s="397"/>
      <c r="L1066" s="294"/>
      <c r="M1066" s="294"/>
      <c r="N1066" s="294"/>
      <c r="O1066" s="294"/>
      <c r="R1066" s="294"/>
      <c r="T1066" s="294"/>
      <c r="U1066" s="294"/>
      <c r="V1066" s="294"/>
      <c r="W1066" s="294"/>
    </row>
    <row r="1067" spans="5:23" ht="15.75" customHeight="1">
      <c r="E1067" s="294"/>
      <c r="K1067" s="397"/>
      <c r="L1067" s="294"/>
      <c r="M1067" s="294"/>
      <c r="N1067" s="294"/>
      <c r="O1067" s="294"/>
      <c r="R1067" s="294"/>
      <c r="T1067" s="294"/>
      <c r="U1067" s="294"/>
      <c r="V1067" s="294"/>
      <c r="W1067" s="294"/>
    </row>
    <row r="1068" spans="5:23" ht="15.75" customHeight="1">
      <c r="E1068" s="294"/>
      <c r="K1068" s="397"/>
      <c r="L1068" s="294"/>
      <c r="M1068" s="294"/>
      <c r="N1068" s="294"/>
      <c r="O1068" s="294"/>
      <c r="R1068" s="294"/>
      <c r="T1068" s="294"/>
      <c r="U1068" s="294"/>
      <c r="V1068" s="294"/>
      <c r="W1068" s="294"/>
    </row>
    <row r="1069" spans="5:23" ht="15.75" customHeight="1">
      <c r="E1069" s="294"/>
      <c r="K1069" s="397"/>
      <c r="L1069" s="294"/>
      <c r="M1069" s="294"/>
      <c r="N1069" s="294"/>
      <c r="O1069" s="294"/>
      <c r="R1069" s="294"/>
      <c r="T1069" s="294"/>
      <c r="U1069" s="294"/>
      <c r="V1069" s="294"/>
      <c r="W1069" s="294"/>
    </row>
    <row r="1070" spans="5:23" ht="15.75" customHeight="1">
      <c r="E1070" s="294"/>
      <c r="K1070" s="397"/>
      <c r="L1070" s="294"/>
      <c r="M1070" s="294"/>
      <c r="N1070" s="294"/>
      <c r="O1070" s="294"/>
      <c r="R1070" s="294"/>
      <c r="T1070" s="294"/>
      <c r="U1070" s="294"/>
      <c r="V1070" s="294"/>
      <c r="W1070" s="294"/>
    </row>
    <row r="1071" spans="5:23" ht="15.75" customHeight="1">
      <c r="E1071" s="294"/>
      <c r="K1071" s="397"/>
      <c r="L1071" s="294"/>
      <c r="M1071" s="294"/>
      <c r="N1071" s="294"/>
      <c r="O1071" s="294"/>
      <c r="R1071" s="294"/>
      <c r="T1071" s="294"/>
      <c r="U1071" s="294"/>
      <c r="V1071" s="294"/>
      <c r="W1071" s="294"/>
    </row>
    <row r="1072" spans="5:23" ht="15.75" customHeight="1">
      <c r="E1072" s="294"/>
      <c r="K1072" s="397"/>
      <c r="L1072" s="294"/>
      <c r="M1072" s="294"/>
      <c r="N1072" s="294"/>
      <c r="O1072" s="294"/>
      <c r="R1072" s="294"/>
      <c r="T1072" s="294"/>
      <c r="U1072" s="294"/>
      <c r="V1072" s="294"/>
      <c r="W1072" s="294"/>
    </row>
    <row r="1073" spans="5:23" ht="15.75" customHeight="1">
      <c r="E1073" s="294"/>
      <c r="K1073" s="397"/>
      <c r="L1073" s="294"/>
      <c r="M1073" s="294"/>
      <c r="N1073" s="294"/>
      <c r="O1073" s="294"/>
      <c r="R1073" s="294"/>
      <c r="T1073" s="294"/>
      <c r="U1073" s="294"/>
      <c r="V1073" s="294"/>
      <c r="W1073" s="294"/>
    </row>
    <row r="1074" spans="5:23" ht="15.75" customHeight="1">
      <c r="E1074" s="294"/>
      <c r="K1074" s="397"/>
      <c r="L1074" s="294"/>
      <c r="M1074" s="294"/>
      <c r="N1074" s="294"/>
      <c r="O1074" s="294"/>
      <c r="R1074" s="294"/>
      <c r="T1074" s="294"/>
      <c r="U1074" s="294"/>
      <c r="V1074" s="294"/>
      <c r="W1074" s="294"/>
    </row>
    <row r="1075" spans="5:23" ht="15.75" customHeight="1">
      <c r="E1075" s="294"/>
      <c r="K1075" s="397"/>
      <c r="L1075" s="294"/>
      <c r="M1075" s="294"/>
      <c r="N1075" s="294"/>
      <c r="O1075" s="294"/>
      <c r="R1075" s="294"/>
      <c r="T1075" s="294"/>
      <c r="U1075" s="294"/>
      <c r="V1075" s="294"/>
      <c r="W1075" s="294"/>
    </row>
    <row r="1076" spans="5:23" ht="15.75" customHeight="1">
      <c r="E1076" s="294"/>
      <c r="K1076" s="397"/>
      <c r="L1076" s="294"/>
      <c r="M1076" s="294"/>
      <c r="N1076" s="294"/>
      <c r="O1076" s="294"/>
      <c r="R1076" s="294"/>
      <c r="T1076" s="294"/>
      <c r="U1076" s="294"/>
      <c r="V1076" s="294"/>
      <c r="W1076" s="294"/>
    </row>
    <row r="1077" spans="5:23" ht="15.75" customHeight="1">
      <c r="E1077" s="294"/>
      <c r="K1077" s="397"/>
      <c r="L1077" s="294"/>
      <c r="M1077" s="294"/>
      <c r="N1077" s="294"/>
      <c r="O1077" s="294"/>
      <c r="R1077" s="294"/>
      <c r="T1077" s="294"/>
      <c r="U1077" s="294"/>
      <c r="V1077" s="294"/>
      <c r="W1077" s="294"/>
    </row>
    <row r="1078" spans="5:23" ht="15.75" customHeight="1">
      <c r="E1078" s="294"/>
      <c r="K1078" s="397"/>
      <c r="L1078" s="294"/>
      <c r="M1078" s="294"/>
      <c r="N1078" s="294"/>
      <c r="O1078" s="294"/>
      <c r="R1078" s="294"/>
      <c r="T1078" s="294"/>
      <c r="U1078" s="294"/>
      <c r="V1078" s="294"/>
      <c r="W1078" s="294"/>
    </row>
    <row r="1079" spans="5:23" ht="15.75" customHeight="1">
      <c r="E1079" s="294"/>
      <c r="K1079" s="397"/>
      <c r="L1079" s="294"/>
      <c r="M1079" s="294"/>
      <c r="N1079" s="294"/>
      <c r="O1079" s="294"/>
      <c r="R1079" s="294"/>
      <c r="T1079" s="294"/>
      <c r="U1079" s="294"/>
      <c r="V1079" s="294"/>
      <c r="W1079" s="294"/>
    </row>
    <row r="1080" spans="5:23" ht="15.75" customHeight="1">
      <c r="E1080" s="294"/>
      <c r="K1080" s="397"/>
      <c r="L1080" s="294"/>
      <c r="M1080" s="294"/>
      <c r="N1080" s="294"/>
      <c r="O1080" s="294"/>
      <c r="R1080" s="294"/>
      <c r="T1080" s="294"/>
      <c r="U1080" s="294"/>
      <c r="V1080" s="294"/>
      <c r="W1080" s="294"/>
    </row>
    <row r="1081" spans="5:23" ht="15.75" customHeight="1">
      <c r="E1081" s="294"/>
      <c r="K1081" s="397"/>
      <c r="L1081" s="294"/>
      <c r="M1081" s="294"/>
      <c r="N1081" s="294"/>
      <c r="O1081" s="294"/>
      <c r="R1081" s="294"/>
      <c r="T1081" s="294"/>
      <c r="U1081" s="294"/>
      <c r="V1081" s="294"/>
      <c r="W1081" s="294"/>
    </row>
    <row r="1082" spans="5:23" ht="15.75" customHeight="1">
      <c r="E1082" s="294"/>
      <c r="K1082" s="397"/>
      <c r="L1082" s="294"/>
      <c r="M1082" s="294"/>
      <c r="N1082" s="294"/>
      <c r="O1082" s="294"/>
      <c r="R1082" s="294"/>
      <c r="T1082" s="294"/>
      <c r="U1082" s="294"/>
      <c r="V1082" s="294"/>
      <c r="W1082" s="294"/>
    </row>
    <row r="1083" spans="5:23" ht="15.75" customHeight="1">
      <c r="E1083" s="294"/>
      <c r="K1083" s="397"/>
      <c r="L1083" s="294"/>
      <c r="M1083" s="294"/>
      <c r="N1083" s="294"/>
      <c r="O1083" s="294"/>
      <c r="R1083" s="294"/>
      <c r="T1083" s="294"/>
      <c r="U1083" s="294"/>
      <c r="V1083" s="294"/>
      <c r="W1083" s="294"/>
    </row>
    <row r="1084" spans="5:23" ht="15.75" customHeight="1">
      <c r="E1084" s="294"/>
      <c r="K1084" s="397"/>
      <c r="L1084" s="294"/>
      <c r="M1084" s="294"/>
      <c r="N1084" s="294"/>
      <c r="O1084" s="294"/>
      <c r="R1084" s="294"/>
      <c r="T1084" s="294"/>
      <c r="U1084" s="294"/>
      <c r="V1084" s="294"/>
      <c r="W1084" s="294"/>
    </row>
    <row r="1085" spans="5:23" ht="15.75" customHeight="1">
      <c r="E1085" s="294"/>
      <c r="K1085" s="397"/>
      <c r="L1085" s="294"/>
      <c r="M1085" s="294"/>
      <c r="N1085" s="294"/>
      <c r="O1085" s="294"/>
      <c r="R1085" s="294"/>
      <c r="T1085" s="294"/>
      <c r="U1085" s="294"/>
      <c r="V1085" s="294"/>
      <c r="W1085" s="294"/>
    </row>
    <row r="1086" spans="5:23" ht="15.75" customHeight="1">
      <c r="E1086" s="294"/>
      <c r="K1086" s="397"/>
      <c r="L1086" s="294"/>
      <c r="M1086" s="294"/>
      <c r="N1086" s="294"/>
      <c r="O1086" s="294"/>
      <c r="R1086" s="294"/>
      <c r="T1086" s="294"/>
      <c r="U1086" s="294"/>
      <c r="V1086" s="294"/>
      <c r="W1086" s="294"/>
    </row>
    <row r="1087" spans="5:23" ht="15.75" customHeight="1">
      <c r="E1087" s="294"/>
      <c r="K1087" s="397"/>
      <c r="L1087" s="294"/>
      <c r="M1087" s="294"/>
      <c r="N1087" s="294"/>
      <c r="O1087" s="294"/>
      <c r="R1087" s="294"/>
      <c r="T1087" s="294"/>
      <c r="U1087" s="294"/>
      <c r="V1087" s="294"/>
      <c r="W1087" s="294"/>
    </row>
    <row r="1088" spans="5:23" ht="15.75" customHeight="1">
      <c r="E1088" s="294"/>
      <c r="K1088" s="397"/>
      <c r="L1088" s="294"/>
      <c r="M1088" s="294"/>
      <c r="N1088" s="294"/>
      <c r="O1088" s="294"/>
      <c r="R1088" s="294"/>
      <c r="T1088" s="294"/>
      <c r="U1088" s="294"/>
      <c r="V1088" s="294"/>
      <c r="W1088" s="294"/>
    </row>
    <row r="1089" spans="5:23" ht="15.75" customHeight="1">
      <c r="E1089" s="294"/>
      <c r="K1089" s="397"/>
      <c r="L1089" s="294"/>
      <c r="M1089" s="294"/>
      <c r="N1089" s="294"/>
      <c r="O1089" s="294"/>
      <c r="R1089" s="294"/>
      <c r="T1089" s="294"/>
      <c r="U1089" s="294"/>
      <c r="V1089" s="294"/>
      <c r="W1089" s="294"/>
    </row>
    <row r="1090" spans="5:23" ht="15.75" customHeight="1">
      <c r="E1090" s="294"/>
      <c r="K1090" s="397"/>
      <c r="L1090" s="294"/>
      <c r="M1090" s="294"/>
      <c r="N1090" s="294"/>
      <c r="O1090" s="294"/>
      <c r="R1090" s="294"/>
      <c r="T1090" s="294"/>
      <c r="U1090" s="294"/>
      <c r="V1090" s="294"/>
      <c r="W1090" s="294"/>
    </row>
    <row r="1091" spans="5:23" ht="15.75" customHeight="1">
      <c r="E1091" s="294"/>
      <c r="K1091" s="397"/>
      <c r="L1091" s="294"/>
      <c r="M1091" s="294"/>
      <c r="N1091" s="294"/>
      <c r="O1091" s="294"/>
      <c r="R1091" s="294"/>
      <c r="T1091" s="294"/>
      <c r="U1091" s="294"/>
      <c r="V1091" s="294"/>
      <c r="W1091" s="294"/>
    </row>
    <row r="1092" spans="5:23" ht="15.75" customHeight="1">
      <c r="E1092" s="294"/>
      <c r="K1092" s="397"/>
      <c r="L1092" s="294"/>
      <c r="M1092" s="294"/>
      <c r="N1092" s="294"/>
      <c r="O1092" s="294"/>
      <c r="R1092" s="294"/>
      <c r="T1092" s="294"/>
      <c r="U1092" s="294"/>
      <c r="V1092" s="294"/>
      <c r="W1092" s="294"/>
    </row>
  </sheetData>
  <mergeCells count="668">
    <mergeCell ref="B134:I134"/>
    <mergeCell ref="B135:I135"/>
    <mergeCell ref="B136:D136"/>
    <mergeCell ref="E136:I136"/>
    <mergeCell ref="B137:D137"/>
    <mergeCell ref="E137:I137"/>
    <mergeCell ref="B138:D138"/>
    <mergeCell ref="A117:A118"/>
    <mergeCell ref="B117:B118"/>
    <mergeCell ref="C117:C118"/>
    <mergeCell ref="D117:D118"/>
    <mergeCell ref="E117:E118"/>
    <mergeCell ref="F117:F118"/>
    <mergeCell ref="K117:K118"/>
    <mergeCell ref="A120:A121"/>
    <mergeCell ref="B120:B121"/>
    <mergeCell ref="C120:C121"/>
    <mergeCell ref="D120:D121"/>
    <mergeCell ref="E120:E121"/>
    <mergeCell ref="F120:F121"/>
    <mergeCell ref="K120:K121"/>
    <mergeCell ref="U117:U118"/>
    <mergeCell ref="V117:V118"/>
    <mergeCell ref="W117:W118"/>
    <mergeCell ref="U120:U121"/>
    <mergeCell ref="V120:V121"/>
    <mergeCell ref="W120:W121"/>
    <mergeCell ref="L117:L118"/>
    <mergeCell ref="M117:M118"/>
    <mergeCell ref="N117:N118"/>
    <mergeCell ref="O117:O118"/>
    <mergeCell ref="P117:P118"/>
    <mergeCell ref="Q117:Q118"/>
    <mergeCell ref="R117:R118"/>
    <mergeCell ref="U112:U113"/>
    <mergeCell ref="V112:V113"/>
    <mergeCell ref="W112:W113"/>
    <mergeCell ref="L112:L113"/>
    <mergeCell ref="M112:M113"/>
    <mergeCell ref="N112:N113"/>
    <mergeCell ref="O112:O113"/>
    <mergeCell ref="P112:P113"/>
    <mergeCell ref="Q112:Q113"/>
    <mergeCell ref="R112:R113"/>
    <mergeCell ref="A108:A109"/>
    <mergeCell ref="B108:B109"/>
    <mergeCell ref="C108:C109"/>
    <mergeCell ref="D108:D109"/>
    <mergeCell ref="E108:E109"/>
    <mergeCell ref="F108:F109"/>
    <mergeCell ref="K108:K109"/>
    <mergeCell ref="S120:S121"/>
    <mergeCell ref="T120:T121"/>
    <mergeCell ref="L120:L121"/>
    <mergeCell ref="M120:M121"/>
    <mergeCell ref="N120:N121"/>
    <mergeCell ref="O120:O121"/>
    <mergeCell ref="P120:P121"/>
    <mergeCell ref="Q120:Q121"/>
    <mergeCell ref="R120:R121"/>
    <mergeCell ref="S112:S113"/>
    <mergeCell ref="T112:T113"/>
    <mergeCell ref="A112:A113"/>
    <mergeCell ref="B112:B113"/>
    <mergeCell ref="C112:C113"/>
    <mergeCell ref="D112:D113"/>
    <mergeCell ref="E112:E113"/>
    <mergeCell ref="F112:F113"/>
    <mergeCell ref="U105:U106"/>
    <mergeCell ref="V105:V106"/>
    <mergeCell ref="W105:W106"/>
    <mergeCell ref="U108:U109"/>
    <mergeCell ref="V108:V109"/>
    <mergeCell ref="W108:W109"/>
    <mergeCell ref="L105:L106"/>
    <mergeCell ref="M105:M106"/>
    <mergeCell ref="N105:N106"/>
    <mergeCell ref="O105:O106"/>
    <mergeCell ref="P105:P106"/>
    <mergeCell ref="Q105:Q106"/>
    <mergeCell ref="R105:R106"/>
    <mergeCell ref="A102:A103"/>
    <mergeCell ref="B102:B103"/>
    <mergeCell ref="C102:C103"/>
    <mergeCell ref="D102:D103"/>
    <mergeCell ref="E102:E103"/>
    <mergeCell ref="F102:F103"/>
    <mergeCell ref="K102:K103"/>
    <mergeCell ref="S105:S106"/>
    <mergeCell ref="T105:T106"/>
    <mergeCell ref="A105:A106"/>
    <mergeCell ref="B105:B106"/>
    <mergeCell ref="C105:C106"/>
    <mergeCell ref="D105:D106"/>
    <mergeCell ref="E105:E106"/>
    <mergeCell ref="F105:F106"/>
    <mergeCell ref="K105:K106"/>
    <mergeCell ref="U102:U103"/>
    <mergeCell ref="V102:V103"/>
    <mergeCell ref="W102:W103"/>
    <mergeCell ref="L102:L103"/>
    <mergeCell ref="M102:M103"/>
    <mergeCell ref="N102:N103"/>
    <mergeCell ref="O102:O103"/>
    <mergeCell ref="P102:P103"/>
    <mergeCell ref="Q102:Q103"/>
    <mergeCell ref="R102:R103"/>
    <mergeCell ref="U93:U94"/>
    <mergeCell ref="V93:V94"/>
    <mergeCell ref="W93:W94"/>
    <mergeCell ref="U98:U101"/>
    <mergeCell ref="V98:V101"/>
    <mergeCell ref="W98:W101"/>
    <mergeCell ref="A98:A101"/>
    <mergeCell ref="B98:B101"/>
    <mergeCell ref="C98:C101"/>
    <mergeCell ref="D98:D101"/>
    <mergeCell ref="E98:E101"/>
    <mergeCell ref="F98:F101"/>
    <mergeCell ref="K98:K101"/>
    <mergeCell ref="A87:A92"/>
    <mergeCell ref="B87:B92"/>
    <mergeCell ref="C87:C92"/>
    <mergeCell ref="D87:D92"/>
    <mergeCell ref="E87:E92"/>
    <mergeCell ref="F87:F92"/>
    <mergeCell ref="K87:K92"/>
    <mergeCell ref="S93:S94"/>
    <mergeCell ref="T93:T94"/>
    <mergeCell ref="S87:S92"/>
    <mergeCell ref="T87:T92"/>
    <mergeCell ref="U87:U92"/>
    <mergeCell ref="V87:V92"/>
    <mergeCell ref="W87:W92"/>
    <mergeCell ref="L87:L92"/>
    <mergeCell ref="M87:M92"/>
    <mergeCell ref="N87:N92"/>
    <mergeCell ref="O87:O92"/>
    <mergeCell ref="P87:P92"/>
    <mergeCell ref="Q87:Q92"/>
    <mergeCell ref="R87:R92"/>
    <mergeCell ref="S85:S86"/>
    <mergeCell ref="T85:T86"/>
    <mergeCell ref="L85:L86"/>
    <mergeCell ref="M85:M86"/>
    <mergeCell ref="N85:N86"/>
    <mergeCell ref="O85:O86"/>
    <mergeCell ref="P85:P86"/>
    <mergeCell ref="Q85:Q86"/>
    <mergeCell ref="R85:R86"/>
    <mergeCell ref="K202:M202"/>
    <mergeCell ref="S98:S101"/>
    <mergeCell ref="T98:T101"/>
    <mergeCell ref="L98:L101"/>
    <mergeCell ref="M98:M101"/>
    <mergeCell ref="N98:N101"/>
    <mergeCell ref="O98:O101"/>
    <mergeCell ref="P98:P101"/>
    <mergeCell ref="Q98:Q101"/>
    <mergeCell ref="R98:R101"/>
    <mergeCell ref="S108:S109"/>
    <mergeCell ref="T108:T109"/>
    <mergeCell ref="L108:L109"/>
    <mergeCell ref="M108:M109"/>
    <mergeCell ref="N108:N109"/>
    <mergeCell ref="O108:O109"/>
    <mergeCell ref="P108:P109"/>
    <mergeCell ref="Q108:Q109"/>
    <mergeCell ref="R108:R109"/>
    <mergeCell ref="S102:S103"/>
    <mergeCell ref="T102:T103"/>
    <mergeCell ref="K112:K113"/>
    <mergeCell ref="S117:S118"/>
    <mergeCell ref="T117:T118"/>
    <mergeCell ref="E138:I138"/>
    <mergeCell ref="B139:I139"/>
    <mergeCell ref="B140:I140"/>
    <mergeCell ref="B141:I141"/>
    <mergeCell ref="B144:J144"/>
    <mergeCell ref="P144:V144"/>
    <mergeCell ref="B200:D200"/>
    <mergeCell ref="B201:D201"/>
    <mergeCell ref="K201:M201"/>
    <mergeCell ref="U130:U131"/>
    <mergeCell ref="V130:V131"/>
    <mergeCell ref="W130:W131"/>
    <mergeCell ref="L130:L131"/>
    <mergeCell ref="M130:M131"/>
    <mergeCell ref="N130:N131"/>
    <mergeCell ref="O130:O131"/>
    <mergeCell ref="P130:P131"/>
    <mergeCell ref="Q130:Q131"/>
    <mergeCell ref="R130:R131"/>
    <mergeCell ref="A124:A126"/>
    <mergeCell ref="B124:B126"/>
    <mergeCell ref="C124:C126"/>
    <mergeCell ref="D124:D126"/>
    <mergeCell ref="E124:E126"/>
    <mergeCell ref="F124:F126"/>
    <mergeCell ref="K124:K126"/>
    <mergeCell ref="S130:S131"/>
    <mergeCell ref="T130:T131"/>
    <mergeCell ref="A130:A131"/>
    <mergeCell ref="B130:B131"/>
    <mergeCell ref="C130:C131"/>
    <mergeCell ref="D130:D131"/>
    <mergeCell ref="E130:E131"/>
    <mergeCell ref="F130:F131"/>
    <mergeCell ref="K130:K131"/>
    <mergeCell ref="S124:S126"/>
    <mergeCell ref="T124:T126"/>
    <mergeCell ref="U124:U126"/>
    <mergeCell ref="V124:V126"/>
    <mergeCell ref="W124:W126"/>
    <mergeCell ref="L124:L126"/>
    <mergeCell ref="M124:M126"/>
    <mergeCell ref="N124:N126"/>
    <mergeCell ref="O124:O126"/>
    <mergeCell ref="P124:P126"/>
    <mergeCell ref="Q124:Q126"/>
    <mergeCell ref="R124:R126"/>
    <mergeCell ref="B203:D203"/>
    <mergeCell ref="E203:H203"/>
    <mergeCell ref="B204:H204"/>
    <mergeCell ref="B205:H205"/>
    <mergeCell ref="B219:D219"/>
    <mergeCell ref="B222:B224"/>
    <mergeCell ref="C222:C224"/>
    <mergeCell ref="D222:D224"/>
    <mergeCell ref="E222:E224"/>
    <mergeCell ref="F222:F224"/>
    <mergeCell ref="G222:G224"/>
    <mergeCell ref="B206:H206"/>
    <mergeCell ref="B207:H207"/>
    <mergeCell ref="B208:H208"/>
    <mergeCell ref="B209:H209"/>
    <mergeCell ref="B210:H210"/>
    <mergeCell ref="A212:D212"/>
    <mergeCell ref="B217:J217"/>
    <mergeCell ref="B146:B165"/>
    <mergeCell ref="B167:B193"/>
    <mergeCell ref="B195:C195"/>
    <mergeCell ref="B196:B197"/>
    <mergeCell ref="B198:H198"/>
    <mergeCell ref="B199:H199"/>
    <mergeCell ref="E200:H200"/>
    <mergeCell ref="E201:H201"/>
    <mergeCell ref="B202:D202"/>
    <mergeCell ref="E202:H202"/>
    <mergeCell ref="L93:L94"/>
    <mergeCell ref="M93:M94"/>
    <mergeCell ref="N93:N94"/>
    <mergeCell ref="O93:O94"/>
    <mergeCell ref="P93:P94"/>
    <mergeCell ref="Q93:Q94"/>
    <mergeCell ref="R93:R94"/>
    <mergeCell ref="A93:A94"/>
    <mergeCell ref="B93:B94"/>
    <mergeCell ref="C93:C94"/>
    <mergeCell ref="D93:D94"/>
    <mergeCell ref="E93:E94"/>
    <mergeCell ref="F93:F94"/>
    <mergeCell ref="K93:K94"/>
    <mergeCell ref="U65:U66"/>
    <mergeCell ref="V65:V66"/>
    <mergeCell ref="W65:W66"/>
    <mergeCell ref="L65:L66"/>
    <mergeCell ref="M65:M66"/>
    <mergeCell ref="N65:N66"/>
    <mergeCell ref="O65:O66"/>
    <mergeCell ref="P65:P66"/>
    <mergeCell ref="Q65:Q66"/>
    <mergeCell ref="R65:R66"/>
    <mergeCell ref="A62:A64"/>
    <mergeCell ref="B62:B64"/>
    <mergeCell ref="C62:C64"/>
    <mergeCell ref="D62:D64"/>
    <mergeCell ref="E62:E64"/>
    <mergeCell ref="F62:F64"/>
    <mergeCell ref="K62:K64"/>
    <mergeCell ref="S65:S66"/>
    <mergeCell ref="T65:T66"/>
    <mergeCell ref="A65:A66"/>
    <mergeCell ref="B65:B66"/>
    <mergeCell ref="C65:C66"/>
    <mergeCell ref="D65:D66"/>
    <mergeCell ref="E65:E66"/>
    <mergeCell ref="F65:F66"/>
    <mergeCell ref="K65:K66"/>
    <mergeCell ref="S62:S64"/>
    <mergeCell ref="T62:T64"/>
    <mergeCell ref="U62:U64"/>
    <mergeCell ref="V62:V64"/>
    <mergeCell ref="W62:W64"/>
    <mergeCell ref="L62:L64"/>
    <mergeCell ref="M62:M64"/>
    <mergeCell ref="N62:N64"/>
    <mergeCell ref="O62:O64"/>
    <mergeCell ref="P62:P64"/>
    <mergeCell ref="Q62:Q64"/>
    <mergeCell ref="R62:R64"/>
    <mergeCell ref="U59:U61"/>
    <mergeCell ref="V59:V61"/>
    <mergeCell ref="W59:W61"/>
    <mergeCell ref="A59:A61"/>
    <mergeCell ref="B59:B61"/>
    <mergeCell ref="C59:C61"/>
    <mergeCell ref="D59:D61"/>
    <mergeCell ref="E59:E61"/>
    <mergeCell ref="F59:F61"/>
    <mergeCell ref="K59:K61"/>
    <mergeCell ref="U48:U50"/>
    <mergeCell ref="V48:V50"/>
    <mergeCell ref="W48:W50"/>
    <mergeCell ref="L48:L50"/>
    <mergeCell ref="M48:M50"/>
    <mergeCell ref="N48:N50"/>
    <mergeCell ref="O48:O50"/>
    <mergeCell ref="P48:P50"/>
    <mergeCell ref="Q48:Q50"/>
    <mergeCell ref="R48:R50"/>
    <mergeCell ref="A41:A43"/>
    <mergeCell ref="B41:B43"/>
    <mergeCell ref="C41:C43"/>
    <mergeCell ref="D41:D43"/>
    <mergeCell ref="E41:E43"/>
    <mergeCell ref="F41:F43"/>
    <mergeCell ref="K41:K43"/>
    <mergeCell ref="S48:S50"/>
    <mergeCell ref="T48:T50"/>
    <mergeCell ref="A48:A50"/>
    <mergeCell ref="B48:B50"/>
    <mergeCell ref="C48:C50"/>
    <mergeCell ref="D48:D50"/>
    <mergeCell ref="E48:E50"/>
    <mergeCell ref="F48:F50"/>
    <mergeCell ref="K48:K50"/>
    <mergeCell ref="S41:S43"/>
    <mergeCell ref="T41:T43"/>
    <mergeCell ref="U41:U43"/>
    <mergeCell ref="V41:V43"/>
    <mergeCell ref="W41:W43"/>
    <mergeCell ref="L41:L43"/>
    <mergeCell ref="M41:M43"/>
    <mergeCell ref="N41:N43"/>
    <mergeCell ref="O41:O43"/>
    <mergeCell ref="P41:P43"/>
    <mergeCell ref="Q41:Q43"/>
    <mergeCell ref="R41:R43"/>
    <mergeCell ref="S59:S61"/>
    <mergeCell ref="T59:T61"/>
    <mergeCell ref="L59:L61"/>
    <mergeCell ref="M59:M61"/>
    <mergeCell ref="N59:N61"/>
    <mergeCell ref="O59:O61"/>
    <mergeCell ref="P59:P61"/>
    <mergeCell ref="Q59:Q61"/>
    <mergeCell ref="R59:R61"/>
    <mergeCell ref="U56:U57"/>
    <mergeCell ref="V56:V57"/>
    <mergeCell ref="W56:W57"/>
    <mergeCell ref="A56:A57"/>
    <mergeCell ref="B56:B57"/>
    <mergeCell ref="C56:C57"/>
    <mergeCell ref="D56:D57"/>
    <mergeCell ref="E56:E57"/>
    <mergeCell ref="F56:F57"/>
    <mergeCell ref="K56:K57"/>
    <mergeCell ref="S56:S57"/>
    <mergeCell ref="T56:T57"/>
    <mergeCell ref="L56:L57"/>
    <mergeCell ref="M56:M57"/>
    <mergeCell ref="N56:N57"/>
    <mergeCell ref="O56:O57"/>
    <mergeCell ref="P56:P57"/>
    <mergeCell ref="Q56:Q57"/>
    <mergeCell ref="R56:R57"/>
    <mergeCell ref="U81:U82"/>
    <mergeCell ref="V81:V82"/>
    <mergeCell ref="W81:W82"/>
    <mergeCell ref="U85:U86"/>
    <mergeCell ref="V85:V86"/>
    <mergeCell ref="W85:W86"/>
    <mergeCell ref="A85:A86"/>
    <mergeCell ref="B85:B86"/>
    <mergeCell ref="C85:C86"/>
    <mergeCell ref="D85:D86"/>
    <mergeCell ref="E85:E86"/>
    <mergeCell ref="F85:F86"/>
    <mergeCell ref="K85:K86"/>
    <mergeCell ref="L81:L82"/>
    <mergeCell ref="M81:M82"/>
    <mergeCell ref="N81:N82"/>
    <mergeCell ref="O81:O82"/>
    <mergeCell ref="P81:P82"/>
    <mergeCell ref="Q81:Q82"/>
    <mergeCell ref="R81:R82"/>
    <mergeCell ref="A81:A82"/>
    <mergeCell ref="B81:B82"/>
    <mergeCell ref="C81:C82"/>
    <mergeCell ref="D81:D82"/>
    <mergeCell ref="A78:A80"/>
    <mergeCell ref="B78:B80"/>
    <mergeCell ref="C78:C80"/>
    <mergeCell ref="D78:D80"/>
    <mergeCell ref="E78:E80"/>
    <mergeCell ref="F78:F80"/>
    <mergeCell ref="K78:K80"/>
    <mergeCell ref="S81:S82"/>
    <mergeCell ref="T81:T82"/>
    <mergeCell ref="E81:E82"/>
    <mergeCell ref="F81:F82"/>
    <mergeCell ref="K81:K82"/>
    <mergeCell ref="S78:S80"/>
    <mergeCell ref="T78:T80"/>
    <mergeCell ref="U78:U80"/>
    <mergeCell ref="V78:V80"/>
    <mergeCell ref="W78:W80"/>
    <mergeCell ref="L78:L80"/>
    <mergeCell ref="M78:M80"/>
    <mergeCell ref="N78:N80"/>
    <mergeCell ref="O78:O80"/>
    <mergeCell ref="P78:P80"/>
    <mergeCell ref="Q78:Q80"/>
    <mergeCell ref="R78:R80"/>
    <mergeCell ref="S71:S73"/>
    <mergeCell ref="T71:T73"/>
    <mergeCell ref="W71:W73"/>
    <mergeCell ref="L69:L70"/>
    <mergeCell ref="M69:M70"/>
    <mergeCell ref="N69:N70"/>
    <mergeCell ref="O69:O70"/>
    <mergeCell ref="P69:P70"/>
    <mergeCell ref="Q69:Q70"/>
    <mergeCell ref="R69:R70"/>
    <mergeCell ref="O71:O73"/>
    <mergeCell ref="P71:P73"/>
    <mergeCell ref="L71:L73"/>
    <mergeCell ref="M71:M73"/>
    <mergeCell ref="N71:N73"/>
    <mergeCell ref="A71:A73"/>
    <mergeCell ref="B71:B73"/>
    <mergeCell ref="C71:C73"/>
    <mergeCell ref="D71:D73"/>
    <mergeCell ref="E71:E73"/>
    <mergeCell ref="F71:F73"/>
    <mergeCell ref="G71:G73"/>
    <mergeCell ref="Q71:Q73"/>
    <mergeCell ref="R71:R73"/>
    <mergeCell ref="H71:H73"/>
    <mergeCell ref="I71:I73"/>
    <mergeCell ref="J71:J73"/>
    <mergeCell ref="K71:K73"/>
    <mergeCell ref="U69:U70"/>
    <mergeCell ref="V69:V70"/>
    <mergeCell ref="W69:W70"/>
    <mergeCell ref="A69:A70"/>
    <mergeCell ref="B69:B70"/>
    <mergeCell ref="C69:C70"/>
    <mergeCell ref="D69:D70"/>
    <mergeCell ref="E69:E70"/>
    <mergeCell ref="F69:F70"/>
    <mergeCell ref="K69:K70"/>
    <mergeCell ref="A67:A68"/>
    <mergeCell ref="B67:B68"/>
    <mergeCell ref="C67:C68"/>
    <mergeCell ref="D67:D68"/>
    <mergeCell ref="E67:E68"/>
    <mergeCell ref="F67:F68"/>
    <mergeCell ref="K67:K68"/>
    <mergeCell ref="S69:S70"/>
    <mergeCell ref="T69:T70"/>
    <mergeCell ref="S67:S68"/>
    <mergeCell ref="T67:T68"/>
    <mergeCell ref="U67:U68"/>
    <mergeCell ref="V67:V68"/>
    <mergeCell ref="W67:W68"/>
    <mergeCell ref="L67:L68"/>
    <mergeCell ref="M67:M68"/>
    <mergeCell ref="N67:N68"/>
    <mergeCell ref="O67:O68"/>
    <mergeCell ref="P67:P68"/>
    <mergeCell ref="Q67:Q68"/>
    <mergeCell ref="R67:R68"/>
    <mergeCell ref="A35:A36"/>
    <mergeCell ref="B35:B36"/>
    <mergeCell ref="C35:C36"/>
    <mergeCell ref="D35:D36"/>
    <mergeCell ref="E35:E36"/>
    <mergeCell ref="F35:F36"/>
    <mergeCell ref="K35:K36"/>
    <mergeCell ref="A37:A39"/>
    <mergeCell ref="B37:B39"/>
    <mergeCell ref="C37:C39"/>
    <mergeCell ref="D37:D39"/>
    <mergeCell ref="E37:E39"/>
    <mergeCell ref="F37:F39"/>
    <mergeCell ref="K37:K39"/>
    <mergeCell ref="K28:K29"/>
    <mergeCell ref="S35:S36"/>
    <mergeCell ref="T35:T36"/>
    <mergeCell ref="U35:U36"/>
    <mergeCell ref="V35:V36"/>
    <mergeCell ref="W35:W36"/>
    <mergeCell ref="U37:U39"/>
    <mergeCell ref="V37:V39"/>
    <mergeCell ref="W37:W39"/>
    <mergeCell ref="L35:L36"/>
    <mergeCell ref="M35:M36"/>
    <mergeCell ref="N35:N36"/>
    <mergeCell ref="O35:O36"/>
    <mergeCell ref="P35:P36"/>
    <mergeCell ref="Q35:Q36"/>
    <mergeCell ref="R35:R36"/>
    <mergeCell ref="U28:U29"/>
    <mergeCell ref="V28:V29"/>
    <mergeCell ref="W28:W29"/>
    <mergeCell ref="L28:L29"/>
    <mergeCell ref="M28:M29"/>
    <mergeCell ref="N28:N29"/>
    <mergeCell ref="O28:O29"/>
    <mergeCell ref="P28:P29"/>
    <mergeCell ref="Q28:Q29"/>
    <mergeCell ref="R28:R29"/>
    <mergeCell ref="A25:A26"/>
    <mergeCell ref="B25:B26"/>
    <mergeCell ref="C25:C26"/>
    <mergeCell ref="D25:D26"/>
    <mergeCell ref="E25:E26"/>
    <mergeCell ref="F25:F26"/>
    <mergeCell ref="K25:K26"/>
    <mergeCell ref="S37:S39"/>
    <mergeCell ref="T37:T39"/>
    <mergeCell ref="L37:L39"/>
    <mergeCell ref="M37:M39"/>
    <mergeCell ref="N37:N39"/>
    <mergeCell ref="O37:O39"/>
    <mergeCell ref="P37:P39"/>
    <mergeCell ref="Q37:Q39"/>
    <mergeCell ref="R37:R39"/>
    <mergeCell ref="S28:S29"/>
    <mergeCell ref="T28:T29"/>
    <mergeCell ref="A28:A29"/>
    <mergeCell ref="B28:B29"/>
    <mergeCell ref="C28:C29"/>
    <mergeCell ref="D28:D29"/>
    <mergeCell ref="E28:E29"/>
    <mergeCell ref="F28:F29"/>
    <mergeCell ref="U25:U26"/>
    <mergeCell ref="V25:V26"/>
    <mergeCell ref="W25:W26"/>
    <mergeCell ref="L23:L24"/>
    <mergeCell ref="M23:M24"/>
    <mergeCell ref="N23:N24"/>
    <mergeCell ref="O23:O24"/>
    <mergeCell ref="P23:P24"/>
    <mergeCell ref="Q23:Q24"/>
    <mergeCell ref="R23:R24"/>
    <mergeCell ref="A21:A22"/>
    <mergeCell ref="B21:B22"/>
    <mergeCell ref="C21:C22"/>
    <mergeCell ref="D21:D22"/>
    <mergeCell ref="E21:E22"/>
    <mergeCell ref="F21:F22"/>
    <mergeCell ref="K21:K22"/>
    <mergeCell ref="S23:S24"/>
    <mergeCell ref="T23:T24"/>
    <mergeCell ref="A23:A24"/>
    <mergeCell ref="B23:B24"/>
    <mergeCell ref="C23:C24"/>
    <mergeCell ref="D23:D24"/>
    <mergeCell ref="E23:E24"/>
    <mergeCell ref="F23:F24"/>
    <mergeCell ref="K23:K24"/>
    <mergeCell ref="S21:S22"/>
    <mergeCell ref="T21:T22"/>
    <mergeCell ref="U21:U22"/>
    <mergeCell ref="V21:V22"/>
    <mergeCell ref="W21:W22"/>
    <mergeCell ref="X22:X23"/>
    <mergeCell ref="L21:L22"/>
    <mergeCell ref="M21:M22"/>
    <mergeCell ref="N21:N22"/>
    <mergeCell ref="O21:O22"/>
    <mergeCell ref="P21:P22"/>
    <mergeCell ref="Q21:Q22"/>
    <mergeCell ref="R21:R22"/>
    <mergeCell ref="U23:U24"/>
    <mergeCell ref="V23:V24"/>
    <mergeCell ref="W23:W24"/>
    <mergeCell ref="S25:S26"/>
    <mergeCell ref="T25:T26"/>
    <mergeCell ref="L25:L26"/>
    <mergeCell ref="M25:M26"/>
    <mergeCell ref="N25:N26"/>
    <mergeCell ref="O25:O26"/>
    <mergeCell ref="P25:P26"/>
    <mergeCell ref="Q25:Q26"/>
    <mergeCell ref="R25:R26"/>
    <mergeCell ref="U13:U17"/>
    <mergeCell ref="V13:V17"/>
    <mergeCell ref="W13:W17"/>
    <mergeCell ref="U18:U20"/>
    <mergeCell ref="V18:V20"/>
    <mergeCell ref="W18:W20"/>
    <mergeCell ref="A18:A20"/>
    <mergeCell ref="B18:B20"/>
    <mergeCell ref="C18:C20"/>
    <mergeCell ref="D18:D20"/>
    <mergeCell ref="E18:E20"/>
    <mergeCell ref="F18:F20"/>
    <mergeCell ref="K18:K20"/>
    <mergeCell ref="A10:A12"/>
    <mergeCell ref="B10:B12"/>
    <mergeCell ref="C10:C12"/>
    <mergeCell ref="D10:D12"/>
    <mergeCell ref="E10:E12"/>
    <mergeCell ref="F10:F12"/>
    <mergeCell ref="K10:K12"/>
    <mergeCell ref="S13:S17"/>
    <mergeCell ref="T13:T17"/>
    <mergeCell ref="S10:S12"/>
    <mergeCell ref="T10:T12"/>
    <mergeCell ref="U10:U12"/>
    <mergeCell ref="V10:V12"/>
    <mergeCell ref="W10:W12"/>
    <mergeCell ref="L10:L12"/>
    <mergeCell ref="M10:M12"/>
    <mergeCell ref="N10:N12"/>
    <mergeCell ref="O10:O12"/>
    <mergeCell ref="P10:P12"/>
    <mergeCell ref="Q10:Q12"/>
    <mergeCell ref="R10:R12"/>
    <mergeCell ref="G2:J2"/>
    <mergeCell ref="K2:Q2"/>
    <mergeCell ref="R2:T2"/>
    <mergeCell ref="U2:V2"/>
    <mergeCell ref="W2:W3"/>
    <mergeCell ref="A1:L1"/>
    <mergeCell ref="A2:A3"/>
    <mergeCell ref="B2:B3"/>
    <mergeCell ref="C2:C3"/>
    <mergeCell ref="D2:D3"/>
    <mergeCell ref="E2:E3"/>
    <mergeCell ref="F2:F3"/>
    <mergeCell ref="S18:S20"/>
    <mergeCell ref="T18:T20"/>
    <mergeCell ref="L18:L20"/>
    <mergeCell ref="M18:M20"/>
    <mergeCell ref="N18:N20"/>
    <mergeCell ref="O18:O20"/>
    <mergeCell ref="P18:P20"/>
    <mergeCell ref="Q18:Q20"/>
    <mergeCell ref="R18:R20"/>
    <mergeCell ref="L13:L17"/>
    <mergeCell ref="M13:M17"/>
    <mergeCell ref="N13:N17"/>
    <mergeCell ref="O13:O17"/>
    <mergeCell ref="P13:P17"/>
    <mergeCell ref="Q13:Q17"/>
    <mergeCell ref="R13:R17"/>
    <mergeCell ref="A13:A17"/>
    <mergeCell ref="B13:B17"/>
    <mergeCell ref="C13:C17"/>
    <mergeCell ref="D13:D17"/>
    <mergeCell ref="E13:E17"/>
    <mergeCell ref="F13:F17"/>
    <mergeCell ref="K13:K17"/>
  </mergeCells>
  <dataValidations count="2">
    <dataValidation type="list" allowBlank="1" showErrorMessage="1" sqref="S4:S10 S13 S18 S21 S23 S25 S27:S28 S30:S35 S37 S40:S41 S44:S48 S51:S56 S58:S59 S62 S65 S67 S69 S71 S74:S78 S81 S83:S85 S87 S93 S95:S98 S102 S104:S105 S107:S108 S110:S112 S114:S117 S119:S120 S122:S124 S127:S130 S132:S133" xr:uid="{00000000-0002-0000-0100-000000000000}">
      <formula1>"Cty trả ship"</formula1>
    </dataValidation>
    <dataValidation type="list" allowBlank="1" showErrorMessage="1" sqref="Q4:Q10 Q13 Q18 Q21 Q23 Q25 Q27:Q28 Q30:Q35 Q37 Q40:Q41 Q44:Q48 Q51:Q56 Q58:Q59 Q62 Q65 Q67 Q69 Q71 Q74:Q78 Q81 Q83:Q85 Q87 Q93 Q95:Q98 Q102 Q104:Q105 Q107:Q108 Q110:Q112 Q114:Q117 Q119:Q120 Q122:Q124 Q127:Q130 Q132:Q133" xr:uid="{00000000-0002-0000-0100-000001000000}">
      <formula1>"Đã thu"</formula1>
    </dataValidation>
  </dataValidation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870"/>
  <sheetViews>
    <sheetView tabSelected="1" workbookViewId="0">
      <pane xSplit="3" ySplit="1" topLeftCell="D23" activePane="bottomRight" state="frozen"/>
      <selection pane="topRight" activeCell="E1" sqref="E1"/>
      <selection pane="bottomLeft" activeCell="A4" sqref="A4"/>
      <selection pane="bottomRight" activeCell="E31" sqref="E31"/>
    </sheetView>
  </sheetViews>
  <sheetFormatPr defaultColWidth="12.5703125" defaultRowHeight="15" customHeight="1"/>
  <cols>
    <col min="1" max="1" width="8.42578125" customWidth="1"/>
    <col min="2" max="2" width="17.5703125" customWidth="1"/>
    <col min="3" max="3" width="26.42578125" customWidth="1"/>
    <col min="4" max="4" width="20.42578125" customWidth="1"/>
    <col min="5" max="5" width="69.140625" customWidth="1"/>
  </cols>
  <sheetData>
    <row r="1" spans="1:5" ht="37.5" customHeight="1">
      <c r="A1" s="736" t="s">
        <v>1</v>
      </c>
      <c r="B1" s="737" t="s">
        <v>2</v>
      </c>
      <c r="C1" s="738" t="s">
        <v>4</v>
      </c>
      <c r="D1" s="739" t="s">
        <v>5</v>
      </c>
      <c r="E1" s="738" t="s">
        <v>6</v>
      </c>
    </row>
    <row r="2" spans="1:5" ht="33.75" customHeight="1">
      <c r="A2" s="740">
        <v>1</v>
      </c>
      <c r="B2" s="741">
        <v>45408</v>
      </c>
      <c r="C2" s="745" t="s">
        <v>658</v>
      </c>
      <c r="D2" s="744" t="s">
        <v>659</v>
      </c>
      <c r="E2" s="742" t="s">
        <v>660</v>
      </c>
    </row>
    <row r="3" spans="1:5" ht="34.5" customHeight="1">
      <c r="A3" s="740">
        <v>2</v>
      </c>
      <c r="B3" s="741">
        <v>45408</v>
      </c>
      <c r="C3" s="822" t="s">
        <v>661</v>
      </c>
      <c r="D3" s="744" t="s">
        <v>662</v>
      </c>
      <c r="E3" s="742" t="s">
        <v>663</v>
      </c>
    </row>
    <row r="4" spans="1:5" ht="30" customHeight="1">
      <c r="A4" s="740">
        <v>3</v>
      </c>
      <c r="B4" s="741">
        <v>45408</v>
      </c>
      <c r="C4" s="743" t="s">
        <v>664</v>
      </c>
      <c r="D4" s="744" t="s">
        <v>665</v>
      </c>
      <c r="E4" s="742" t="s">
        <v>666</v>
      </c>
    </row>
    <row r="5" spans="1:5" ht="32.25" customHeight="1">
      <c r="A5" s="740">
        <v>4</v>
      </c>
      <c r="B5" s="741">
        <v>45408</v>
      </c>
      <c r="C5" s="822" t="s">
        <v>667</v>
      </c>
      <c r="D5" s="744" t="s">
        <v>502</v>
      </c>
      <c r="E5" s="742" t="s">
        <v>503</v>
      </c>
    </row>
    <row r="6" spans="1:5" ht="30" customHeight="1">
      <c r="A6" s="740">
        <v>5</v>
      </c>
      <c r="B6" s="741">
        <v>45408</v>
      </c>
      <c r="C6" s="743" t="s">
        <v>668</v>
      </c>
      <c r="D6" s="744" t="s">
        <v>669</v>
      </c>
      <c r="E6" s="789" t="s">
        <v>670</v>
      </c>
    </row>
    <row r="7" spans="1:5" ht="36" customHeight="1">
      <c r="A7" s="740">
        <v>6</v>
      </c>
      <c r="B7" s="790">
        <v>45408</v>
      </c>
      <c r="C7" s="746" t="s">
        <v>671</v>
      </c>
      <c r="D7" s="729" t="s">
        <v>672</v>
      </c>
      <c r="E7" s="789" t="s">
        <v>673</v>
      </c>
    </row>
    <row r="8" spans="1:5" ht="33" customHeight="1">
      <c r="A8" s="740">
        <v>7</v>
      </c>
      <c r="B8" s="790">
        <v>45411</v>
      </c>
      <c r="C8" s="743" t="s">
        <v>674</v>
      </c>
      <c r="D8" s="744" t="s">
        <v>675</v>
      </c>
      <c r="E8" s="789" t="s">
        <v>676</v>
      </c>
    </row>
    <row r="9" spans="1:5" ht="30.75" customHeight="1">
      <c r="A9" s="740">
        <v>8</v>
      </c>
      <c r="B9" s="800">
        <v>45411</v>
      </c>
      <c r="C9" s="851" t="s">
        <v>677</v>
      </c>
      <c r="D9" s="802" t="s">
        <v>678</v>
      </c>
      <c r="E9" s="847" t="s">
        <v>679</v>
      </c>
    </row>
    <row r="10" spans="1:5" ht="36" customHeight="1">
      <c r="A10" s="740">
        <v>9</v>
      </c>
      <c r="B10" s="731">
        <v>45411</v>
      </c>
      <c r="C10" s="837" t="s">
        <v>680</v>
      </c>
      <c r="D10" s="729" t="s">
        <v>681</v>
      </c>
      <c r="E10" s="838" t="s">
        <v>682</v>
      </c>
    </row>
    <row r="11" spans="1:5" ht="30.75" customHeight="1">
      <c r="A11" s="740">
        <v>10</v>
      </c>
      <c r="B11" s="731">
        <v>45411</v>
      </c>
      <c r="C11" s="837" t="s">
        <v>683</v>
      </c>
      <c r="D11" s="729" t="s">
        <v>684</v>
      </c>
      <c r="E11" s="838" t="s">
        <v>685</v>
      </c>
    </row>
    <row r="12" spans="1:5" ht="30.75" customHeight="1">
      <c r="A12" s="740">
        <v>11</v>
      </c>
      <c r="B12" s="731">
        <v>45411</v>
      </c>
      <c r="C12" s="837" t="s">
        <v>661</v>
      </c>
      <c r="D12" s="729" t="s">
        <v>662</v>
      </c>
      <c r="E12" s="838" t="s">
        <v>663</v>
      </c>
    </row>
    <row r="13" spans="1:5" ht="30.75" customHeight="1">
      <c r="A13" s="740">
        <v>12</v>
      </c>
      <c r="B13" s="731">
        <v>45411</v>
      </c>
      <c r="C13" s="837" t="s">
        <v>686</v>
      </c>
      <c r="D13" s="729" t="s">
        <v>687</v>
      </c>
      <c r="E13" s="838" t="s">
        <v>688</v>
      </c>
    </row>
    <row r="14" spans="1:5" ht="30.75" customHeight="1">
      <c r="A14" s="740">
        <v>13</v>
      </c>
      <c r="B14" s="731">
        <v>45411</v>
      </c>
      <c r="C14" s="728" t="s">
        <v>689</v>
      </c>
      <c r="D14" s="733" t="s">
        <v>690</v>
      </c>
      <c r="E14" s="818" t="s">
        <v>691</v>
      </c>
    </row>
    <row r="15" spans="1:5" ht="30.75" customHeight="1">
      <c r="A15" s="740">
        <v>14</v>
      </c>
      <c r="B15" s="731">
        <v>45414</v>
      </c>
      <c r="C15" s="750" t="s">
        <v>71</v>
      </c>
      <c r="D15" s="733" t="s">
        <v>692</v>
      </c>
      <c r="E15" s="817" t="s">
        <v>369</v>
      </c>
    </row>
    <row r="16" spans="1:5" ht="36" customHeight="1">
      <c r="A16" s="740">
        <v>15</v>
      </c>
      <c r="B16" s="731">
        <v>45414</v>
      </c>
      <c r="C16" s="841" t="s">
        <v>169</v>
      </c>
      <c r="D16" s="733" t="s">
        <v>356</v>
      </c>
      <c r="E16" s="846" t="s">
        <v>171</v>
      </c>
    </row>
    <row r="17" spans="1:5" ht="30.75" customHeight="1">
      <c r="A17" s="740">
        <v>16</v>
      </c>
      <c r="B17" s="731">
        <v>45414</v>
      </c>
      <c r="C17" s="841" t="s">
        <v>143</v>
      </c>
      <c r="D17" s="733" t="s">
        <v>144</v>
      </c>
      <c r="E17" s="846" t="s">
        <v>693</v>
      </c>
    </row>
    <row r="18" spans="1:5" ht="30.75" customHeight="1">
      <c r="A18" s="740">
        <v>17</v>
      </c>
      <c r="B18" s="731">
        <v>45414</v>
      </c>
      <c r="C18" s="841" t="s">
        <v>694</v>
      </c>
      <c r="D18" s="733" t="s">
        <v>695</v>
      </c>
      <c r="E18" s="846" t="s">
        <v>696</v>
      </c>
    </row>
    <row r="19" spans="1:5" ht="31.5" customHeight="1">
      <c r="A19" s="740">
        <v>18</v>
      </c>
      <c r="B19" s="731">
        <v>45414</v>
      </c>
      <c r="C19" s="846" t="s">
        <v>697</v>
      </c>
      <c r="D19" s="733" t="s">
        <v>698</v>
      </c>
      <c r="E19" s="852" t="s">
        <v>699</v>
      </c>
    </row>
    <row r="20" spans="1:5" ht="36.75" customHeight="1">
      <c r="A20" s="740">
        <v>19</v>
      </c>
      <c r="B20" s="731">
        <v>45415</v>
      </c>
      <c r="C20" s="821" t="s">
        <v>153</v>
      </c>
      <c r="D20" s="733" t="s">
        <v>700</v>
      </c>
      <c r="E20" s="753" t="s">
        <v>701</v>
      </c>
    </row>
    <row r="21" spans="1:5" ht="36.75" customHeight="1">
      <c r="A21" s="740">
        <v>20</v>
      </c>
      <c r="B21" s="731">
        <v>45415</v>
      </c>
      <c r="C21" s="753" t="s">
        <v>702</v>
      </c>
      <c r="D21" s="733" t="s">
        <v>703</v>
      </c>
      <c r="E21" s="753" t="s">
        <v>704</v>
      </c>
    </row>
    <row r="22" spans="1:5" ht="30" customHeight="1">
      <c r="A22" s="740">
        <v>21</v>
      </c>
      <c r="B22" s="731">
        <v>45415</v>
      </c>
      <c r="C22" s="841" t="s">
        <v>345</v>
      </c>
      <c r="D22" s="733" t="s">
        <v>346</v>
      </c>
      <c r="E22" s="846" t="s">
        <v>347</v>
      </c>
    </row>
    <row r="23" spans="1:5" ht="31.5" customHeight="1">
      <c r="A23" s="740">
        <v>22</v>
      </c>
      <c r="B23" s="731">
        <v>45416</v>
      </c>
      <c r="C23" s="841" t="s">
        <v>169</v>
      </c>
      <c r="D23" s="733" t="s">
        <v>356</v>
      </c>
      <c r="E23" s="846" t="s">
        <v>705</v>
      </c>
    </row>
    <row r="24" spans="1:5" ht="31.5" customHeight="1">
      <c r="A24" s="740">
        <v>23</v>
      </c>
      <c r="B24" s="731">
        <v>45418</v>
      </c>
      <c r="C24" s="754" t="s">
        <v>706</v>
      </c>
      <c r="D24" s="733" t="s">
        <v>707</v>
      </c>
      <c r="E24" s="734" t="s">
        <v>708</v>
      </c>
    </row>
    <row r="25" spans="1:5" ht="31.5" customHeight="1">
      <c r="A25" s="740">
        <v>24</v>
      </c>
      <c r="B25" s="731">
        <v>45418</v>
      </c>
      <c r="C25" s="754" t="s">
        <v>71</v>
      </c>
      <c r="D25" s="733" t="s">
        <v>709</v>
      </c>
      <c r="E25" s="734" t="s">
        <v>35</v>
      </c>
    </row>
    <row r="26" spans="1:5" ht="31.5" customHeight="1">
      <c r="A26" s="740">
        <v>25</v>
      </c>
      <c r="B26" s="800">
        <v>45418</v>
      </c>
      <c r="C26" s="848" t="s">
        <v>322</v>
      </c>
      <c r="D26" s="802" t="s">
        <v>323</v>
      </c>
      <c r="E26" s="854" t="s">
        <v>324</v>
      </c>
    </row>
    <row r="27" spans="1:5" ht="31.5" customHeight="1">
      <c r="A27" s="740">
        <v>26</v>
      </c>
      <c r="B27" s="731">
        <v>45418</v>
      </c>
      <c r="C27" s="732" t="s">
        <v>508</v>
      </c>
      <c r="D27" s="733" t="s">
        <v>710</v>
      </c>
      <c r="E27" s="734" t="s">
        <v>711</v>
      </c>
    </row>
    <row r="28" spans="1:5" ht="34.5" customHeight="1">
      <c r="A28" s="740">
        <v>27</v>
      </c>
      <c r="B28" s="731">
        <v>45418</v>
      </c>
      <c r="C28" s="732" t="s">
        <v>712</v>
      </c>
      <c r="D28" s="733" t="s">
        <v>713</v>
      </c>
      <c r="E28" s="734" t="s">
        <v>714</v>
      </c>
    </row>
    <row r="29" spans="1:5" ht="31.5" customHeight="1">
      <c r="A29" s="740">
        <v>28</v>
      </c>
      <c r="B29" s="731">
        <v>45418</v>
      </c>
      <c r="C29" s="841" t="s">
        <v>715</v>
      </c>
      <c r="D29" s="733" t="s">
        <v>716</v>
      </c>
      <c r="E29" s="846" t="s">
        <v>717</v>
      </c>
    </row>
    <row r="30" spans="1:5" ht="31.5" customHeight="1">
      <c r="A30" s="740">
        <v>29</v>
      </c>
      <c r="B30" s="731">
        <v>45418</v>
      </c>
      <c r="C30" s="732" t="s">
        <v>123</v>
      </c>
      <c r="D30" s="733" t="s">
        <v>718</v>
      </c>
      <c r="E30" s="794" t="s">
        <v>719</v>
      </c>
    </row>
    <row r="31" spans="1:5" ht="36" customHeight="1">
      <c r="A31" s="740">
        <v>30</v>
      </c>
      <c r="B31" s="731">
        <v>45418</v>
      </c>
      <c r="C31" s="732" t="s">
        <v>720</v>
      </c>
      <c r="D31" s="733" t="s">
        <v>721</v>
      </c>
      <c r="E31" s="734" t="s">
        <v>722</v>
      </c>
    </row>
    <row r="32" spans="1:5" ht="31.5" customHeight="1">
      <c r="A32" s="740">
        <v>31</v>
      </c>
      <c r="B32" s="731">
        <v>45419</v>
      </c>
      <c r="C32" s="843" t="s">
        <v>71</v>
      </c>
      <c r="D32" s="733" t="s">
        <v>723</v>
      </c>
      <c r="E32" s="841" t="s">
        <v>73</v>
      </c>
    </row>
    <row r="33" spans="1:5" ht="31.5" customHeight="1">
      <c r="A33" s="740">
        <v>32</v>
      </c>
      <c r="B33" s="731">
        <v>45419</v>
      </c>
      <c r="C33" s="841" t="s">
        <v>554</v>
      </c>
      <c r="D33" s="733" t="s">
        <v>555</v>
      </c>
      <c r="E33" s="846" t="s">
        <v>556</v>
      </c>
    </row>
    <row r="34" spans="1:5" ht="31.5" customHeight="1">
      <c r="A34" s="740">
        <v>33</v>
      </c>
      <c r="B34" s="731">
        <v>45419</v>
      </c>
      <c r="C34" s="841" t="s">
        <v>724</v>
      </c>
      <c r="D34" s="733" t="s">
        <v>725</v>
      </c>
      <c r="E34" s="853" t="s">
        <v>726</v>
      </c>
    </row>
    <row r="35" spans="1:5" ht="37.5" customHeight="1">
      <c r="A35" s="740">
        <v>34</v>
      </c>
      <c r="B35" s="731">
        <v>45419</v>
      </c>
      <c r="C35" s="732" t="s">
        <v>591</v>
      </c>
      <c r="D35" s="733" t="s">
        <v>592</v>
      </c>
      <c r="E35" s="734" t="s">
        <v>145</v>
      </c>
    </row>
    <row r="36" spans="1:5" ht="31.5" customHeight="1">
      <c r="A36" s="740">
        <v>35</v>
      </c>
      <c r="B36" s="731">
        <v>45419</v>
      </c>
      <c r="C36" s="841" t="s">
        <v>686</v>
      </c>
      <c r="D36" s="733" t="s">
        <v>687</v>
      </c>
      <c r="E36" s="846" t="s">
        <v>688</v>
      </c>
    </row>
    <row r="37" spans="1:5" ht="31.5" customHeight="1">
      <c r="A37" s="740">
        <v>36</v>
      </c>
      <c r="B37" s="731">
        <v>45419</v>
      </c>
      <c r="C37" s="841" t="s">
        <v>664</v>
      </c>
      <c r="D37" s="733" t="s">
        <v>665</v>
      </c>
      <c r="E37" s="846" t="s">
        <v>666</v>
      </c>
    </row>
    <row r="38" spans="1:5" ht="31.5" customHeight="1">
      <c r="A38" s="740">
        <v>37</v>
      </c>
      <c r="B38" s="731">
        <v>45420</v>
      </c>
      <c r="C38" s="754" t="s">
        <v>71</v>
      </c>
      <c r="D38" s="733" t="s">
        <v>727</v>
      </c>
      <c r="E38" s="734" t="s">
        <v>728</v>
      </c>
    </row>
    <row r="39" spans="1:5" ht="31.5" customHeight="1">
      <c r="A39" s="740">
        <v>38</v>
      </c>
      <c r="B39" s="731">
        <v>45420</v>
      </c>
      <c r="C39" s="754" t="s">
        <v>71</v>
      </c>
      <c r="D39" s="733" t="s">
        <v>275</v>
      </c>
      <c r="E39" s="734" t="s">
        <v>212</v>
      </c>
    </row>
    <row r="40" spans="1:5" ht="31.5" customHeight="1">
      <c r="A40" s="740">
        <v>39</v>
      </c>
      <c r="B40" s="731">
        <v>45420</v>
      </c>
      <c r="C40" s="754" t="s">
        <v>263</v>
      </c>
      <c r="D40" s="733" t="s">
        <v>625</v>
      </c>
      <c r="E40" s="734" t="s">
        <v>626</v>
      </c>
    </row>
    <row r="41" spans="1:5" ht="31.5" customHeight="1">
      <c r="A41" s="740">
        <v>40</v>
      </c>
      <c r="B41" s="731">
        <v>45420</v>
      </c>
      <c r="C41" s="732" t="s">
        <v>178</v>
      </c>
      <c r="D41" s="733" t="s">
        <v>729</v>
      </c>
      <c r="E41" s="734" t="s">
        <v>730</v>
      </c>
    </row>
    <row r="42" spans="1:5" ht="31.5" customHeight="1">
      <c r="A42" s="740">
        <v>41</v>
      </c>
      <c r="B42" s="731">
        <v>45420</v>
      </c>
      <c r="C42" s="841" t="s">
        <v>731</v>
      </c>
      <c r="D42" s="733" t="s">
        <v>732</v>
      </c>
      <c r="E42" s="846" t="s">
        <v>733</v>
      </c>
    </row>
    <row r="43" spans="1:5" ht="31.5" customHeight="1">
      <c r="A43" s="740">
        <v>42</v>
      </c>
      <c r="B43" s="731">
        <v>45421</v>
      </c>
      <c r="C43" s="732" t="s">
        <v>734</v>
      </c>
      <c r="D43" s="733" t="s">
        <v>735</v>
      </c>
      <c r="E43" s="734" t="s">
        <v>736</v>
      </c>
    </row>
    <row r="44" spans="1:5" ht="31.5" customHeight="1">
      <c r="A44" s="740">
        <v>43</v>
      </c>
      <c r="B44" s="731">
        <v>45422</v>
      </c>
      <c r="C44" s="754" t="s">
        <v>29</v>
      </c>
      <c r="D44" s="752"/>
      <c r="E44" s="734" t="s">
        <v>218</v>
      </c>
    </row>
    <row r="45" spans="1:5" ht="31.5" customHeight="1">
      <c r="A45" s="740">
        <v>44</v>
      </c>
      <c r="B45" s="731">
        <v>45422</v>
      </c>
      <c r="C45" s="754" t="s">
        <v>71</v>
      </c>
      <c r="D45" s="733" t="s">
        <v>737</v>
      </c>
      <c r="E45" s="734" t="s">
        <v>701</v>
      </c>
    </row>
    <row r="46" spans="1:5" ht="31.5" customHeight="1">
      <c r="A46" s="740">
        <v>45</v>
      </c>
      <c r="B46" s="756">
        <v>45422</v>
      </c>
      <c r="C46" s="732" t="s">
        <v>328</v>
      </c>
      <c r="D46" s="733" t="s">
        <v>329</v>
      </c>
      <c r="E46" s="734" t="s">
        <v>738</v>
      </c>
    </row>
    <row r="47" spans="1:5" ht="42" customHeight="1">
      <c r="A47" s="740">
        <v>46</v>
      </c>
      <c r="B47" s="731">
        <v>45422</v>
      </c>
      <c r="C47" s="732" t="s">
        <v>257</v>
      </c>
      <c r="D47" s="733" t="s">
        <v>258</v>
      </c>
      <c r="E47" s="734" t="s">
        <v>259</v>
      </c>
    </row>
    <row r="48" spans="1:5" ht="31.5" customHeight="1">
      <c r="A48" s="740">
        <v>47</v>
      </c>
      <c r="B48" s="731">
        <v>45422</v>
      </c>
      <c r="C48" s="732" t="s">
        <v>169</v>
      </c>
      <c r="D48" s="733" t="s">
        <v>356</v>
      </c>
      <c r="E48" s="753" t="s">
        <v>171</v>
      </c>
    </row>
    <row r="49" spans="1:5" ht="31.5" customHeight="1">
      <c r="A49" s="740">
        <v>48</v>
      </c>
      <c r="B49" s="731">
        <v>45425</v>
      </c>
      <c r="C49" s="754" t="s">
        <v>71</v>
      </c>
      <c r="D49" s="823" t="s">
        <v>739</v>
      </c>
      <c r="E49" s="755" t="s">
        <v>96</v>
      </c>
    </row>
    <row r="50" spans="1:5" ht="31.5" customHeight="1">
      <c r="A50" s="740">
        <v>49</v>
      </c>
      <c r="B50" s="731">
        <v>45425</v>
      </c>
      <c r="C50" s="732" t="s">
        <v>740</v>
      </c>
      <c r="D50" s="733" t="s">
        <v>741</v>
      </c>
      <c r="E50" s="734" t="s">
        <v>742</v>
      </c>
    </row>
    <row r="51" spans="1:5" ht="31.5" customHeight="1">
      <c r="A51" s="740">
        <v>50</v>
      </c>
      <c r="B51" s="731">
        <v>45425</v>
      </c>
      <c r="C51" s="732" t="s">
        <v>743</v>
      </c>
      <c r="D51" s="733" t="s">
        <v>521</v>
      </c>
      <c r="E51" s="753" t="s">
        <v>744</v>
      </c>
    </row>
    <row r="52" spans="1:5" ht="31.5" customHeight="1">
      <c r="A52" s="740">
        <v>51</v>
      </c>
      <c r="B52" s="731">
        <v>45425</v>
      </c>
      <c r="C52" s="732" t="s">
        <v>523</v>
      </c>
      <c r="D52" s="733" t="s">
        <v>524</v>
      </c>
      <c r="E52" s="734" t="s">
        <v>745</v>
      </c>
    </row>
    <row r="53" spans="1:5" ht="31.5" customHeight="1">
      <c r="A53" s="740">
        <v>52</v>
      </c>
      <c r="B53" s="731">
        <v>45425</v>
      </c>
      <c r="C53" s="841" t="s">
        <v>579</v>
      </c>
      <c r="D53" s="733" t="s">
        <v>580</v>
      </c>
      <c r="E53" s="842" t="s">
        <v>581</v>
      </c>
    </row>
    <row r="54" spans="1:5" ht="31.5" customHeight="1">
      <c r="A54" s="740">
        <v>53</v>
      </c>
      <c r="B54" s="731">
        <v>45425</v>
      </c>
      <c r="C54" s="732" t="s">
        <v>746</v>
      </c>
      <c r="D54" s="733" t="s">
        <v>747</v>
      </c>
      <c r="E54" s="734" t="s">
        <v>748</v>
      </c>
    </row>
    <row r="55" spans="1:5" ht="31.5" customHeight="1">
      <c r="A55" s="740">
        <v>54</v>
      </c>
      <c r="B55" s="731">
        <v>45425</v>
      </c>
      <c r="C55" s="732" t="s">
        <v>749</v>
      </c>
      <c r="D55" s="733" t="s">
        <v>356</v>
      </c>
      <c r="E55" s="734" t="s">
        <v>171</v>
      </c>
    </row>
    <row r="56" spans="1:5" ht="31.5" customHeight="1">
      <c r="A56" s="740">
        <v>55</v>
      </c>
      <c r="B56" s="731">
        <v>45425</v>
      </c>
      <c r="C56" s="754" t="s">
        <v>29</v>
      </c>
      <c r="D56" s="752"/>
      <c r="E56" s="734" t="s">
        <v>73</v>
      </c>
    </row>
    <row r="57" spans="1:5" ht="31.5" customHeight="1">
      <c r="A57" s="740">
        <v>56</v>
      </c>
      <c r="B57" s="731">
        <v>45425</v>
      </c>
      <c r="C57" s="754" t="s">
        <v>29</v>
      </c>
      <c r="D57" s="752"/>
      <c r="E57" s="734" t="s">
        <v>708</v>
      </c>
    </row>
    <row r="58" spans="1:5" ht="31.5" customHeight="1">
      <c r="A58" s="740">
        <v>57</v>
      </c>
      <c r="B58" s="731">
        <v>45425</v>
      </c>
      <c r="C58" s="754" t="s">
        <v>29</v>
      </c>
      <c r="D58" s="752"/>
      <c r="E58" s="734" t="s">
        <v>218</v>
      </c>
    </row>
    <row r="59" spans="1:5" ht="31.5" customHeight="1">
      <c r="A59" s="740">
        <v>58</v>
      </c>
      <c r="B59" s="731">
        <v>45425</v>
      </c>
      <c r="C59" s="754" t="s">
        <v>750</v>
      </c>
      <c r="D59" s="733" t="s">
        <v>751</v>
      </c>
      <c r="E59" s="734" t="s">
        <v>752</v>
      </c>
    </row>
    <row r="60" spans="1:5" ht="31.5" customHeight="1">
      <c r="A60" s="740">
        <v>59</v>
      </c>
      <c r="B60" s="731">
        <v>45425</v>
      </c>
      <c r="C60" s="843" t="s">
        <v>753</v>
      </c>
      <c r="D60" s="795" t="s">
        <v>754</v>
      </c>
      <c r="E60" s="734" t="s">
        <v>755</v>
      </c>
    </row>
    <row r="61" spans="1:5" ht="31.5" customHeight="1">
      <c r="A61" s="740">
        <v>60</v>
      </c>
      <c r="B61" s="731">
        <v>45426</v>
      </c>
      <c r="C61" s="754" t="s">
        <v>71</v>
      </c>
      <c r="D61" s="733" t="s">
        <v>756</v>
      </c>
      <c r="E61" s="732" t="s">
        <v>73</v>
      </c>
    </row>
    <row r="62" spans="1:5" ht="31.5" customHeight="1">
      <c r="A62" s="740">
        <v>61</v>
      </c>
      <c r="B62" s="731">
        <v>45426</v>
      </c>
      <c r="C62" s="754" t="s">
        <v>757</v>
      </c>
      <c r="D62" s="733" t="s">
        <v>758</v>
      </c>
      <c r="E62" s="734" t="s">
        <v>759</v>
      </c>
    </row>
    <row r="63" spans="1:5" ht="31.5" customHeight="1">
      <c r="A63" s="740">
        <v>62</v>
      </c>
      <c r="B63" s="731">
        <v>45427</v>
      </c>
      <c r="C63" s="754" t="s">
        <v>760</v>
      </c>
      <c r="D63" s="733" t="s">
        <v>618</v>
      </c>
      <c r="E63" s="734" t="s">
        <v>761</v>
      </c>
    </row>
    <row r="64" spans="1:5" ht="31.5" customHeight="1">
      <c r="A64" s="740">
        <v>63</v>
      </c>
      <c r="B64" s="731">
        <v>45428</v>
      </c>
      <c r="C64" s="843" t="s">
        <v>762</v>
      </c>
      <c r="D64" s="733" t="s">
        <v>763</v>
      </c>
      <c r="E64" s="846" t="s">
        <v>764</v>
      </c>
    </row>
    <row r="65" spans="1:5" ht="31.5" customHeight="1">
      <c r="A65" s="740">
        <v>64</v>
      </c>
      <c r="B65" s="731">
        <v>45428</v>
      </c>
      <c r="C65" s="843" t="s">
        <v>765</v>
      </c>
      <c r="D65" s="733" t="s">
        <v>766</v>
      </c>
      <c r="E65" s="846" t="s">
        <v>767</v>
      </c>
    </row>
    <row r="66" spans="1:5" ht="31.5" customHeight="1">
      <c r="A66" s="740">
        <v>65</v>
      </c>
      <c r="B66" s="731">
        <v>45428</v>
      </c>
      <c r="C66" s="754" t="s">
        <v>143</v>
      </c>
      <c r="D66" s="733" t="s">
        <v>144</v>
      </c>
      <c r="E66" s="734" t="s">
        <v>145</v>
      </c>
    </row>
    <row r="67" spans="1:5" ht="31.5" customHeight="1">
      <c r="A67" s="740">
        <v>66</v>
      </c>
      <c r="B67" s="731">
        <v>45429</v>
      </c>
      <c r="C67" s="754" t="s">
        <v>29</v>
      </c>
      <c r="D67" s="752"/>
      <c r="E67" s="734" t="s">
        <v>73</v>
      </c>
    </row>
    <row r="68" spans="1:5" ht="31.5" customHeight="1">
      <c r="A68" s="740">
        <v>67</v>
      </c>
      <c r="B68" s="731">
        <v>45429</v>
      </c>
      <c r="C68" s="843" t="s">
        <v>768</v>
      </c>
      <c r="D68" s="733" t="s">
        <v>769</v>
      </c>
      <c r="E68" s="846" t="s">
        <v>770</v>
      </c>
    </row>
    <row r="69" spans="1:5" ht="31.5" customHeight="1">
      <c r="A69" s="740">
        <v>68</v>
      </c>
      <c r="B69" s="731">
        <v>45429</v>
      </c>
      <c r="C69" s="754" t="s">
        <v>771</v>
      </c>
      <c r="D69" s="733" t="s">
        <v>772</v>
      </c>
      <c r="E69" s="734" t="s">
        <v>773</v>
      </c>
    </row>
    <row r="70" spans="1:5" ht="31.5" customHeight="1">
      <c r="A70" s="740">
        <v>69</v>
      </c>
      <c r="B70" s="731">
        <v>45429</v>
      </c>
      <c r="C70" s="754" t="s">
        <v>359</v>
      </c>
      <c r="D70" s="733" t="s">
        <v>360</v>
      </c>
      <c r="E70" s="734" t="s">
        <v>774</v>
      </c>
    </row>
    <row r="71" spans="1:5" ht="33" customHeight="1">
      <c r="A71" s="740">
        <v>70</v>
      </c>
      <c r="B71" s="800">
        <v>45430</v>
      </c>
      <c r="C71" s="855" t="s">
        <v>29</v>
      </c>
      <c r="D71" s="799"/>
      <c r="E71" s="803" t="s">
        <v>96</v>
      </c>
    </row>
    <row r="72" spans="1:5" ht="36.75" customHeight="1">
      <c r="A72" s="740">
        <v>71</v>
      </c>
      <c r="B72" s="731">
        <v>45430</v>
      </c>
      <c r="C72" s="732" t="s">
        <v>683</v>
      </c>
      <c r="D72" s="733" t="s">
        <v>775</v>
      </c>
      <c r="E72" s="734" t="s">
        <v>776</v>
      </c>
    </row>
    <row r="73" spans="1:5" ht="31.5" customHeight="1">
      <c r="A73" s="740">
        <v>72</v>
      </c>
      <c r="B73" s="731">
        <v>45432</v>
      </c>
      <c r="C73" s="754" t="s">
        <v>29</v>
      </c>
      <c r="D73" s="752"/>
      <c r="E73" s="734" t="s">
        <v>73</v>
      </c>
    </row>
    <row r="74" spans="1:5" ht="39.75" customHeight="1">
      <c r="A74" s="740">
        <v>73</v>
      </c>
      <c r="B74" s="731">
        <v>45432</v>
      </c>
      <c r="C74" s="732" t="s">
        <v>777</v>
      </c>
      <c r="D74" s="733" t="s">
        <v>778</v>
      </c>
      <c r="E74" s="734" t="s">
        <v>779</v>
      </c>
    </row>
    <row r="75" spans="1:5" ht="31.5" customHeight="1">
      <c r="A75" s="740">
        <v>74</v>
      </c>
      <c r="B75" s="731">
        <v>45433</v>
      </c>
      <c r="C75" s="754" t="s">
        <v>29</v>
      </c>
      <c r="D75" s="752"/>
      <c r="E75" s="734" t="s">
        <v>96</v>
      </c>
    </row>
    <row r="76" spans="1:5" ht="31.5" customHeight="1">
      <c r="A76" s="740">
        <v>75</v>
      </c>
      <c r="B76" s="731">
        <v>45433</v>
      </c>
      <c r="C76" s="754" t="s">
        <v>29</v>
      </c>
      <c r="D76" s="839"/>
      <c r="E76" s="841" t="s">
        <v>476</v>
      </c>
    </row>
    <row r="77" spans="1:5" ht="31.5" customHeight="1">
      <c r="A77" s="740">
        <v>76</v>
      </c>
      <c r="B77" s="731">
        <v>45433</v>
      </c>
      <c r="C77" s="750" t="s">
        <v>71</v>
      </c>
      <c r="D77" s="733" t="s">
        <v>780</v>
      </c>
      <c r="E77" s="734" t="s">
        <v>630</v>
      </c>
    </row>
    <row r="78" spans="1:5" ht="31.5" customHeight="1">
      <c r="A78" s="740">
        <v>77</v>
      </c>
      <c r="B78" s="731">
        <v>45433</v>
      </c>
      <c r="C78" s="732" t="s">
        <v>781</v>
      </c>
      <c r="D78" s="733" t="s">
        <v>782</v>
      </c>
      <c r="E78" s="734" t="s">
        <v>783</v>
      </c>
    </row>
    <row r="79" spans="1:5" ht="31.5" customHeight="1">
      <c r="A79" s="740">
        <v>78</v>
      </c>
      <c r="B79" s="731">
        <v>45434</v>
      </c>
      <c r="C79" s="732" t="s">
        <v>784</v>
      </c>
      <c r="D79" s="733" t="s">
        <v>785</v>
      </c>
      <c r="E79" s="734" t="s">
        <v>786</v>
      </c>
    </row>
    <row r="80" spans="1:5" ht="31.5" customHeight="1">
      <c r="A80" s="740">
        <v>79</v>
      </c>
      <c r="B80" s="731">
        <v>45434</v>
      </c>
      <c r="C80" s="732" t="s">
        <v>787</v>
      </c>
      <c r="D80" s="733" t="s">
        <v>675</v>
      </c>
      <c r="E80" s="734" t="s">
        <v>788</v>
      </c>
    </row>
    <row r="81" spans="1:5" ht="34.5" customHeight="1">
      <c r="A81" s="740">
        <v>80</v>
      </c>
      <c r="B81" s="731">
        <v>45435</v>
      </c>
      <c r="C81" s="793" t="s">
        <v>789</v>
      </c>
      <c r="D81" s="733" t="s">
        <v>790</v>
      </c>
      <c r="E81" s="734" t="s">
        <v>791</v>
      </c>
    </row>
    <row r="82" spans="1:5" ht="36" customHeight="1">
      <c r="A82" s="740">
        <v>81</v>
      </c>
      <c r="B82" s="731">
        <v>45435</v>
      </c>
      <c r="C82" s="732" t="s">
        <v>287</v>
      </c>
      <c r="D82" s="733" t="s">
        <v>792</v>
      </c>
      <c r="E82" s="734" t="s">
        <v>793</v>
      </c>
    </row>
    <row r="83" spans="1:5" ht="37.5" customHeight="1">
      <c r="A83" s="740">
        <v>82</v>
      </c>
      <c r="B83" s="731">
        <v>45435</v>
      </c>
      <c r="C83" s="732" t="s">
        <v>794</v>
      </c>
      <c r="D83" s="733" t="s">
        <v>795</v>
      </c>
      <c r="E83" s="734" t="s">
        <v>796</v>
      </c>
    </row>
    <row r="84" spans="1:5" ht="31.5" customHeight="1">
      <c r="A84" s="740">
        <v>83</v>
      </c>
      <c r="B84" s="731">
        <v>45437</v>
      </c>
      <c r="C84" s="732" t="s">
        <v>153</v>
      </c>
      <c r="D84" s="752" t="s">
        <v>396</v>
      </c>
      <c r="E84" s="734" t="s">
        <v>96</v>
      </c>
    </row>
    <row r="85" spans="1:5" ht="31.5" customHeight="1">
      <c r="A85" s="740">
        <v>84</v>
      </c>
      <c r="B85" s="731">
        <v>45437</v>
      </c>
      <c r="C85" s="732" t="s">
        <v>260</v>
      </c>
      <c r="D85" s="733" t="s">
        <v>261</v>
      </c>
      <c r="E85" s="753" t="s">
        <v>797</v>
      </c>
    </row>
    <row r="86" spans="1:5" ht="30.75" customHeight="1">
      <c r="A86" s="740">
        <v>85</v>
      </c>
      <c r="B86" s="731">
        <v>45437</v>
      </c>
      <c r="C86" s="732" t="s">
        <v>380</v>
      </c>
      <c r="D86" s="733" t="s">
        <v>798</v>
      </c>
      <c r="E86" s="753" t="s">
        <v>799</v>
      </c>
    </row>
    <row r="87" spans="1:5" ht="15.75" customHeight="1">
      <c r="A87" s="216"/>
      <c r="B87" s="217"/>
      <c r="C87" s="218"/>
      <c r="D87" s="216"/>
      <c r="E87" s="219"/>
    </row>
    <row r="88" spans="1:5" ht="15.75" customHeight="1">
      <c r="A88" s="216"/>
      <c r="B88" s="217"/>
      <c r="C88" s="218"/>
      <c r="D88" s="216"/>
      <c r="E88" s="219"/>
    </row>
    <row r="89" spans="1:5" ht="15.75" customHeight="1">
      <c r="A89" s="216"/>
      <c r="B89" s="217"/>
      <c r="C89" s="218"/>
      <c r="D89" s="216"/>
      <c r="E89" s="219"/>
    </row>
    <row r="90" spans="1:5" ht="15.75" customHeight="1">
      <c r="A90" s="216"/>
      <c r="B90" s="217"/>
      <c r="C90" s="218"/>
      <c r="D90" s="216"/>
      <c r="E90" s="219"/>
    </row>
    <row r="91" spans="1:5" ht="15.75" customHeight="1">
      <c r="A91" s="216"/>
      <c r="B91" s="217"/>
      <c r="C91" s="218"/>
      <c r="D91" s="216"/>
      <c r="E91" s="219"/>
    </row>
    <row r="92" spans="1:5" ht="15.75" customHeight="1">
      <c r="A92" s="216"/>
      <c r="B92" s="217"/>
      <c r="C92" s="218"/>
      <c r="D92" s="216"/>
      <c r="E92" s="219"/>
    </row>
    <row r="93" spans="1:5" ht="15.75" customHeight="1">
      <c r="A93" s="216"/>
      <c r="B93" s="217"/>
      <c r="C93" s="218"/>
      <c r="D93" s="216"/>
      <c r="E93" s="219"/>
    </row>
    <row r="94" spans="1:5" ht="15.75" customHeight="1">
      <c r="A94" s="216"/>
      <c r="B94" s="217"/>
      <c r="C94" s="218"/>
      <c r="D94" s="216"/>
      <c r="E94" s="219"/>
    </row>
    <row r="95" spans="1:5" ht="15.75" customHeight="1">
      <c r="A95" s="216"/>
      <c r="B95" s="217"/>
      <c r="C95" s="218"/>
      <c r="D95" s="216"/>
      <c r="E95" s="219"/>
    </row>
    <row r="96" spans="1:5" ht="15.75" customHeight="1">
      <c r="A96" s="216"/>
      <c r="B96" s="217"/>
      <c r="C96" s="218"/>
      <c r="D96" s="216"/>
      <c r="E96" s="219"/>
    </row>
    <row r="97" spans="1:5" ht="15.75" customHeight="1">
      <c r="A97" s="216"/>
      <c r="B97" s="217"/>
      <c r="C97" s="218"/>
      <c r="D97" s="216"/>
      <c r="E97" s="219"/>
    </row>
    <row r="98" spans="1:5" ht="15.75" customHeight="1">
      <c r="A98" s="216"/>
      <c r="B98" s="217"/>
      <c r="C98" s="218"/>
      <c r="D98" s="216"/>
      <c r="E98" s="219"/>
    </row>
    <row r="99" spans="1:5" ht="15.75" customHeight="1">
      <c r="A99" s="216"/>
      <c r="B99" s="217"/>
      <c r="C99" s="218"/>
      <c r="D99" s="216"/>
      <c r="E99" s="219"/>
    </row>
    <row r="100" spans="1:5" ht="15.75" customHeight="1">
      <c r="A100" s="216"/>
      <c r="B100" s="217"/>
      <c r="C100" s="218"/>
      <c r="D100" s="216"/>
      <c r="E100" s="219"/>
    </row>
    <row r="101" spans="1:5" ht="15.75" customHeight="1">
      <c r="A101" s="216"/>
      <c r="B101" s="217"/>
      <c r="C101" s="218"/>
      <c r="D101" s="216"/>
      <c r="E101" s="219"/>
    </row>
    <row r="102" spans="1:5" ht="15.75" customHeight="1">
      <c r="A102" s="216"/>
      <c r="B102" s="217"/>
      <c r="C102" s="218"/>
      <c r="D102" s="216"/>
      <c r="E102" s="219"/>
    </row>
    <row r="103" spans="1:5" ht="15.75" customHeight="1">
      <c r="A103" s="216"/>
      <c r="B103" s="217"/>
      <c r="C103" s="218"/>
      <c r="D103" s="216"/>
      <c r="E103" s="219"/>
    </row>
    <row r="104" spans="1:5" ht="15.75" customHeight="1">
      <c r="A104" s="216"/>
      <c r="B104" s="217"/>
      <c r="C104" s="218"/>
      <c r="D104" s="216"/>
      <c r="E104" s="219"/>
    </row>
    <row r="105" spans="1:5" ht="15.75" customHeight="1">
      <c r="A105" s="216"/>
      <c r="B105" s="217"/>
      <c r="C105" s="218"/>
      <c r="D105" s="216"/>
      <c r="E105" s="219"/>
    </row>
    <row r="106" spans="1:5" ht="15.75" customHeight="1">
      <c r="A106" s="216"/>
      <c r="B106" s="217"/>
      <c r="C106" s="218"/>
      <c r="D106" s="216"/>
      <c r="E106" s="219"/>
    </row>
    <row r="107" spans="1:5" ht="15.75" customHeight="1">
      <c r="A107" s="216"/>
      <c r="B107" s="217"/>
      <c r="C107" s="218"/>
      <c r="D107" s="216"/>
      <c r="E107" s="219"/>
    </row>
    <row r="108" spans="1:5" ht="15.75" customHeight="1">
      <c r="A108" s="216"/>
      <c r="B108" s="217"/>
      <c r="C108" s="218"/>
      <c r="D108" s="216"/>
      <c r="E108" s="219"/>
    </row>
    <row r="109" spans="1:5" ht="15.75" customHeight="1">
      <c r="A109" s="216"/>
      <c r="B109" s="217"/>
      <c r="C109" s="218"/>
      <c r="D109" s="216"/>
      <c r="E109" s="219"/>
    </row>
    <row r="110" spans="1:5" ht="15.75" customHeight="1">
      <c r="A110" s="216"/>
      <c r="B110" s="217"/>
      <c r="C110" s="218"/>
      <c r="D110" s="216"/>
      <c r="E110" s="219"/>
    </row>
    <row r="111" spans="1:5" ht="15.75" customHeight="1">
      <c r="A111" s="216"/>
      <c r="B111" s="217"/>
      <c r="C111" s="218"/>
      <c r="D111" s="216"/>
      <c r="E111" s="219"/>
    </row>
    <row r="112" spans="1:5" ht="15.75" customHeight="1">
      <c r="A112" s="216"/>
      <c r="B112" s="217"/>
      <c r="C112" s="218"/>
      <c r="D112" s="216"/>
      <c r="E112" s="219"/>
    </row>
    <row r="113" spans="1:5" ht="15.75" customHeight="1">
      <c r="A113" s="216"/>
      <c r="B113" s="217"/>
      <c r="C113" s="218"/>
      <c r="D113" s="216"/>
      <c r="E113" s="219"/>
    </row>
    <row r="114" spans="1:5" ht="15.75" customHeight="1">
      <c r="A114" s="216"/>
      <c r="B114" s="217"/>
      <c r="C114" s="218"/>
      <c r="D114" s="216"/>
      <c r="E114" s="219"/>
    </row>
    <row r="115" spans="1:5" ht="15.75" customHeight="1">
      <c r="A115" s="216"/>
      <c r="B115" s="217"/>
      <c r="C115" s="218"/>
      <c r="D115" s="216"/>
      <c r="E115" s="219"/>
    </row>
    <row r="116" spans="1:5" ht="15.75" customHeight="1">
      <c r="A116" s="216"/>
      <c r="B116" s="217"/>
      <c r="C116" s="218"/>
      <c r="D116" s="216"/>
      <c r="E116" s="219"/>
    </row>
    <row r="117" spans="1:5" ht="15.75" customHeight="1">
      <c r="A117" s="216"/>
      <c r="B117" s="217"/>
      <c r="C117" s="218"/>
      <c r="D117" s="216"/>
      <c r="E117" s="219"/>
    </row>
    <row r="118" spans="1:5" ht="15.75" customHeight="1">
      <c r="A118" s="216"/>
      <c r="B118" s="217"/>
      <c r="C118" s="218"/>
      <c r="D118" s="216"/>
      <c r="E118" s="219"/>
    </row>
    <row r="119" spans="1:5" ht="15.75" customHeight="1">
      <c r="A119" s="216"/>
      <c r="B119" s="217"/>
      <c r="C119" s="218"/>
      <c r="D119" s="216"/>
      <c r="E119" s="219"/>
    </row>
    <row r="120" spans="1:5" ht="15.75" customHeight="1">
      <c r="A120" s="216"/>
      <c r="B120" s="217"/>
      <c r="C120" s="218"/>
      <c r="D120" s="216"/>
      <c r="E120" s="219"/>
    </row>
    <row r="121" spans="1:5" ht="15.75" customHeight="1">
      <c r="A121" s="216"/>
      <c r="B121" s="217"/>
      <c r="C121" s="218"/>
      <c r="D121" s="216"/>
      <c r="E121" s="219"/>
    </row>
    <row r="122" spans="1:5" ht="15.75" customHeight="1">
      <c r="A122" s="216"/>
      <c r="B122" s="217"/>
      <c r="C122" s="218"/>
      <c r="D122" s="216"/>
      <c r="E122" s="219"/>
    </row>
    <row r="123" spans="1:5" ht="15.75" customHeight="1">
      <c r="A123" s="216"/>
      <c r="B123" s="217"/>
      <c r="C123" s="218"/>
      <c r="D123" s="216"/>
      <c r="E123" s="219"/>
    </row>
    <row r="124" spans="1:5" ht="15.75" customHeight="1">
      <c r="A124" s="216"/>
      <c r="B124" s="217"/>
      <c r="C124" s="218"/>
      <c r="D124" s="216"/>
      <c r="E124" s="219"/>
    </row>
    <row r="125" spans="1:5" ht="15.75" customHeight="1">
      <c r="A125" s="216"/>
      <c r="B125" s="217"/>
      <c r="C125" s="218"/>
      <c r="D125" s="216"/>
      <c r="E125" s="219"/>
    </row>
    <row r="126" spans="1:5" ht="15.75" customHeight="1">
      <c r="A126" s="216"/>
      <c r="B126" s="217"/>
      <c r="C126" s="218"/>
      <c r="D126" s="216"/>
      <c r="E126" s="219"/>
    </row>
    <row r="127" spans="1:5" ht="15.75" customHeight="1">
      <c r="A127" s="216"/>
      <c r="B127" s="217"/>
      <c r="C127" s="218"/>
      <c r="D127" s="216"/>
      <c r="E127" s="219"/>
    </row>
    <row r="128" spans="1:5" ht="15.75" customHeight="1">
      <c r="A128" s="216"/>
      <c r="B128" s="217"/>
      <c r="C128" s="218"/>
      <c r="D128" s="216"/>
      <c r="E128" s="219"/>
    </row>
    <row r="129" spans="1:5" ht="15.75" customHeight="1">
      <c r="A129" s="216"/>
      <c r="B129" s="217"/>
      <c r="C129" s="218"/>
      <c r="D129" s="216"/>
      <c r="E129" s="219"/>
    </row>
    <row r="130" spans="1:5" ht="15.75" customHeight="1">
      <c r="A130" s="216"/>
      <c r="B130" s="217"/>
      <c r="C130" s="218"/>
      <c r="D130" s="216"/>
      <c r="E130" s="219"/>
    </row>
    <row r="131" spans="1:5" ht="15.75" customHeight="1">
      <c r="A131" s="216"/>
      <c r="B131" s="217"/>
      <c r="C131" s="218"/>
      <c r="D131" s="216"/>
      <c r="E131" s="219"/>
    </row>
    <row r="132" spans="1:5" ht="15.75" customHeight="1">
      <c r="A132" s="216"/>
      <c r="B132" s="217"/>
      <c r="C132" s="218"/>
      <c r="D132" s="216"/>
      <c r="E132" s="219"/>
    </row>
    <row r="133" spans="1:5" ht="15.75" customHeight="1">
      <c r="A133" s="216"/>
      <c r="B133" s="217"/>
      <c r="C133" s="218"/>
      <c r="D133" s="216"/>
      <c r="E133" s="219"/>
    </row>
    <row r="134" spans="1:5" ht="15.75" customHeight="1">
      <c r="A134" s="216"/>
      <c r="B134" s="217"/>
      <c r="C134" s="218"/>
      <c r="D134" s="216"/>
      <c r="E134" s="219"/>
    </row>
    <row r="135" spans="1:5" ht="15.75" customHeight="1">
      <c r="A135" s="216"/>
      <c r="B135" s="217"/>
      <c r="C135" s="218"/>
      <c r="D135" s="216"/>
      <c r="E135" s="219"/>
    </row>
    <row r="136" spans="1:5" ht="15.75" customHeight="1">
      <c r="A136" s="216"/>
      <c r="B136" s="217"/>
      <c r="C136" s="218"/>
      <c r="D136" s="216"/>
      <c r="E136" s="219"/>
    </row>
    <row r="137" spans="1:5" ht="15.75" customHeight="1">
      <c r="A137" s="216"/>
      <c r="B137" s="217"/>
      <c r="C137" s="218"/>
      <c r="D137" s="216"/>
      <c r="E137" s="219"/>
    </row>
    <row r="138" spans="1:5" ht="15.75" customHeight="1">
      <c r="A138" s="216"/>
      <c r="B138" s="217"/>
      <c r="C138" s="218"/>
      <c r="D138" s="216"/>
      <c r="E138" s="219"/>
    </row>
    <row r="139" spans="1:5" ht="15.75" customHeight="1">
      <c r="A139" s="216"/>
      <c r="B139" s="217"/>
      <c r="C139" s="218"/>
      <c r="D139" s="216"/>
      <c r="E139" s="219"/>
    </row>
    <row r="140" spans="1:5" ht="15.75" customHeight="1">
      <c r="A140" s="216"/>
      <c r="B140" s="217"/>
      <c r="C140" s="218"/>
      <c r="D140" s="216"/>
      <c r="E140" s="219"/>
    </row>
    <row r="141" spans="1:5" ht="15.75" customHeight="1">
      <c r="A141" s="216"/>
      <c r="B141" s="217"/>
      <c r="C141" s="218"/>
      <c r="D141" s="216"/>
      <c r="E141" s="219"/>
    </row>
    <row r="142" spans="1:5" ht="15.75" customHeight="1">
      <c r="A142" s="216"/>
      <c r="B142" s="217"/>
      <c r="C142" s="218"/>
      <c r="D142" s="216"/>
      <c r="E142" s="219"/>
    </row>
    <row r="143" spans="1:5" ht="15.75" customHeight="1">
      <c r="A143" s="216"/>
      <c r="B143" s="217"/>
      <c r="C143" s="218"/>
      <c r="D143" s="216"/>
      <c r="E143" s="219"/>
    </row>
    <row r="144" spans="1:5" ht="15.75" customHeight="1">
      <c r="A144" s="216"/>
      <c r="B144" s="217"/>
      <c r="C144" s="218"/>
      <c r="D144" s="216"/>
      <c r="E144" s="219"/>
    </row>
    <row r="145" spans="1:5" ht="15.75" customHeight="1">
      <c r="A145" s="216"/>
      <c r="B145" s="217"/>
      <c r="C145" s="218"/>
      <c r="D145" s="216"/>
      <c r="E145" s="219"/>
    </row>
    <row r="146" spans="1:5" ht="15.75" customHeight="1">
      <c r="A146" s="216"/>
      <c r="B146" s="217"/>
      <c r="C146" s="218"/>
      <c r="D146" s="216"/>
      <c r="E146" s="219"/>
    </row>
    <row r="147" spans="1:5" ht="15.75" customHeight="1">
      <c r="A147" s="216"/>
      <c r="B147" s="217"/>
      <c r="C147" s="218"/>
      <c r="D147" s="216"/>
      <c r="E147" s="219"/>
    </row>
    <row r="148" spans="1:5" ht="15.75" customHeight="1">
      <c r="A148" s="216"/>
      <c r="B148" s="217"/>
      <c r="C148" s="218"/>
      <c r="D148" s="216"/>
      <c r="E148" s="219"/>
    </row>
    <row r="149" spans="1:5" ht="15.75" customHeight="1">
      <c r="A149" s="216"/>
      <c r="B149" s="217"/>
      <c r="C149" s="218"/>
      <c r="D149" s="216"/>
      <c r="E149" s="219"/>
    </row>
    <row r="150" spans="1:5" ht="15.75" customHeight="1">
      <c r="A150" s="216"/>
      <c r="B150" s="217"/>
      <c r="C150" s="218"/>
      <c r="D150" s="216"/>
      <c r="E150" s="219"/>
    </row>
    <row r="151" spans="1:5" ht="15.75" customHeight="1">
      <c r="A151" s="216"/>
      <c r="B151" s="217"/>
      <c r="C151" s="218"/>
      <c r="D151" s="216"/>
      <c r="E151" s="219"/>
    </row>
    <row r="152" spans="1:5" ht="15.75" customHeight="1">
      <c r="A152" s="216"/>
      <c r="B152" s="217"/>
      <c r="C152" s="218"/>
      <c r="D152" s="216"/>
      <c r="E152" s="219"/>
    </row>
    <row r="153" spans="1:5" ht="15.75" customHeight="1">
      <c r="A153" s="216"/>
      <c r="B153" s="217"/>
      <c r="C153" s="218"/>
      <c r="D153" s="216"/>
      <c r="E153" s="219"/>
    </row>
    <row r="154" spans="1:5" ht="15.75" customHeight="1">
      <c r="A154" s="216"/>
      <c r="B154" s="217"/>
      <c r="C154" s="218"/>
      <c r="D154" s="216"/>
      <c r="E154" s="219"/>
    </row>
    <row r="155" spans="1:5" ht="15.75" customHeight="1">
      <c r="A155" s="216"/>
      <c r="B155" s="217"/>
      <c r="C155" s="218"/>
      <c r="D155" s="216"/>
      <c r="E155" s="219"/>
    </row>
    <row r="156" spans="1:5" ht="15.75" customHeight="1">
      <c r="A156" s="216"/>
      <c r="B156" s="217"/>
      <c r="C156" s="218"/>
      <c r="D156" s="216"/>
      <c r="E156" s="219"/>
    </row>
    <row r="157" spans="1:5" ht="15.75" customHeight="1">
      <c r="A157" s="216"/>
      <c r="B157" s="217"/>
      <c r="C157" s="218"/>
      <c r="D157" s="216"/>
      <c r="E157" s="219"/>
    </row>
    <row r="158" spans="1:5" ht="15.75" customHeight="1">
      <c r="A158" s="216"/>
      <c r="B158" s="217"/>
      <c r="C158" s="218"/>
      <c r="D158" s="216"/>
      <c r="E158" s="219"/>
    </row>
    <row r="159" spans="1:5" ht="15.75" customHeight="1">
      <c r="A159" s="216"/>
      <c r="B159" s="217"/>
      <c r="C159" s="218"/>
      <c r="D159" s="216"/>
      <c r="E159" s="219"/>
    </row>
    <row r="160" spans="1:5" ht="15.75" customHeight="1">
      <c r="A160" s="216"/>
      <c r="B160" s="217"/>
      <c r="C160" s="218"/>
      <c r="D160" s="216"/>
      <c r="E160" s="219"/>
    </row>
    <row r="161" spans="1:5" ht="15.75" customHeight="1">
      <c r="A161" s="216"/>
      <c r="B161" s="217"/>
      <c r="C161" s="218"/>
      <c r="D161" s="216"/>
      <c r="E161" s="219"/>
    </row>
    <row r="162" spans="1:5" ht="15.75" customHeight="1">
      <c r="A162" s="216"/>
      <c r="B162" s="217"/>
      <c r="C162" s="218"/>
      <c r="D162" s="216"/>
      <c r="E162" s="219"/>
    </row>
    <row r="163" spans="1:5" ht="15.75" customHeight="1">
      <c r="A163" s="216"/>
      <c r="B163" s="217"/>
      <c r="C163" s="218"/>
      <c r="D163" s="216"/>
      <c r="E163" s="219"/>
    </row>
    <row r="164" spans="1:5" ht="15.75" customHeight="1">
      <c r="A164" s="216"/>
      <c r="B164" s="217"/>
      <c r="C164" s="218"/>
      <c r="D164" s="216"/>
      <c r="E164" s="219"/>
    </row>
    <row r="165" spans="1:5" ht="15.75" customHeight="1">
      <c r="A165" s="216"/>
      <c r="B165" s="217"/>
      <c r="C165" s="218"/>
      <c r="D165" s="216"/>
      <c r="E165" s="219"/>
    </row>
    <row r="166" spans="1:5" ht="15.75" customHeight="1">
      <c r="A166" s="216"/>
      <c r="B166" s="217"/>
      <c r="C166" s="218"/>
      <c r="D166" s="216"/>
      <c r="E166" s="219"/>
    </row>
    <row r="167" spans="1:5" ht="15.75" customHeight="1">
      <c r="A167" s="216"/>
      <c r="B167" s="217"/>
      <c r="C167" s="218"/>
      <c r="D167" s="216"/>
      <c r="E167" s="219"/>
    </row>
    <row r="168" spans="1:5" ht="15.75" customHeight="1">
      <c r="A168" s="216"/>
      <c r="B168" s="217"/>
      <c r="C168" s="218"/>
      <c r="D168" s="216"/>
      <c r="E168" s="219"/>
    </row>
    <row r="169" spans="1:5" ht="15.75" customHeight="1">
      <c r="A169" s="216"/>
      <c r="B169" s="217"/>
      <c r="C169" s="218"/>
      <c r="D169" s="216"/>
      <c r="E169" s="219"/>
    </row>
    <row r="170" spans="1:5" ht="15.75" customHeight="1">
      <c r="A170" s="216"/>
      <c r="B170" s="217"/>
      <c r="C170" s="218"/>
      <c r="D170" s="216"/>
      <c r="E170" s="219"/>
    </row>
    <row r="171" spans="1:5" ht="15.75" customHeight="1">
      <c r="A171" s="216"/>
      <c r="B171" s="217"/>
      <c r="C171" s="218"/>
      <c r="D171" s="216"/>
      <c r="E171" s="219"/>
    </row>
    <row r="172" spans="1:5" ht="15.75" customHeight="1">
      <c r="A172" s="216"/>
      <c r="B172" s="217"/>
      <c r="C172" s="218"/>
      <c r="D172" s="216"/>
      <c r="E172" s="219"/>
    </row>
    <row r="173" spans="1:5" ht="15.75" customHeight="1">
      <c r="A173" s="216"/>
      <c r="B173" s="217"/>
      <c r="C173" s="218"/>
      <c r="D173" s="216"/>
      <c r="E173" s="219"/>
    </row>
    <row r="174" spans="1:5" ht="15.75" customHeight="1">
      <c r="A174" s="216"/>
      <c r="B174" s="217"/>
      <c r="C174" s="218"/>
      <c r="D174" s="216"/>
      <c r="E174" s="219"/>
    </row>
    <row r="175" spans="1:5" ht="15.75" customHeight="1">
      <c r="A175" s="216"/>
      <c r="B175" s="217"/>
      <c r="C175" s="218"/>
      <c r="D175" s="216"/>
      <c r="E175" s="219"/>
    </row>
    <row r="176" spans="1:5" ht="15.75" customHeight="1">
      <c r="A176" s="216"/>
      <c r="B176" s="217"/>
      <c r="C176" s="218"/>
      <c r="D176" s="216"/>
      <c r="E176" s="219"/>
    </row>
    <row r="177" spans="1:5" ht="15.75" customHeight="1">
      <c r="A177" s="216"/>
      <c r="B177" s="217"/>
      <c r="C177" s="218"/>
      <c r="D177" s="216"/>
      <c r="E177" s="219"/>
    </row>
    <row r="178" spans="1:5" ht="15.75" customHeight="1">
      <c r="A178" s="216"/>
      <c r="B178" s="217"/>
      <c r="C178" s="218"/>
      <c r="D178" s="216"/>
      <c r="E178" s="219"/>
    </row>
    <row r="179" spans="1:5" ht="15.75" customHeight="1">
      <c r="A179" s="216"/>
      <c r="B179" s="217"/>
      <c r="C179" s="218"/>
      <c r="D179" s="216"/>
      <c r="E179" s="219"/>
    </row>
    <row r="180" spans="1:5" ht="15.75" customHeight="1">
      <c r="A180" s="216"/>
      <c r="B180" s="217"/>
      <c r="C180" s="218"/>
      <c r="D180" s="216"/>
      <c r="E180" s="219"/>
    </row>
    <row r="181" spans="1:5" ht="15.75" customHeight="1">
      <c r="A181" s="216"/>
      <c r="B181" s="217"/>
      <c r="C181" s="218"/>
      <c r="D181" s="216"/>
      <c r="E181" s="219"/>
    </row>
    <row r="182" spans="1:5" ht="15.75" customHeight="1">
      <c r="A182" s="216"/>
      <c r="B182" s="217"/>
      <c r="C182" s="218"/>
      <c r="D182" s="216"/>
      <c r="E182" s="219"/>
    </row>
    <row r="183" spans="1:5" ht="15.75" customHeight="1">
      <c r="A183" s="216"/>
      <c r="B183" s="217"/>
      <c r="C183" s="218"/>
      <c r="D183" s="216"/>
      <c r="E183" s="219"/>
    </row>
    <row r="184" spans="1:5" ht="15.75" customHeight="1">
      <c r="A184" s="216"/>
      <c r="B184" s="217"/>
      <c r="C184" s="218"/>
      <c r="D184" s="216"/>
      <c r="E184" s="219"/>
    </row>
    <row r="185" spans="1:5" ht="15.75" customHeight="1">
      <c r="A185" s="216"/>
      <c r="B185" s="217"/>
      <c r="C185" s="218"/>
      <c r="D185" s="216"/>
      <c r="E185" s="219"/>
    </row>
    <row r="186" spans="1:5" ht="15.75" customHeight="1">
      <c r="A186" s="216"/>
      <c r="B186" s="217"/>
      <c r="C186" s="218"/>
      <c r="D186" s="216"/>
      <c r="E186" s="219"/>
    </row>
    <row r="187" spans="1:5" ht="15.75" customHeight="1">
      <c r="A187" s="216"/>
      <c r="B187" s="217"/>
      <c r="C187" s="218"/>
      <c r="D187" s="216"/>
      <c r="E187" s="219"/>
    </row>
    <row r="188" spans="1:5" ht="15.75" customHeight="1">
      <c r="A188" s="216"/>
      <c r="B188" s="217"/>
      <c r="C188" s="218"/>
      <c r="D188" s="216"/>
      <c r="E188" s="219"/>
    </row>
    <row r="189" spans="1:5" ht="15.75" customHeight="1">
      <c r="A189" s="216"/>
      <c r="B189" s="217"/>
      <c r="C189" s="218"/>
      <c r="D189" s="216"/>
      <c r="E189" s="219"/>
    </row>
    <row r="190" spans="1:5" ht="15.75" customHeight="1">
      <c r="B190" s="480"/>
      <c r="D190" s="294"/>
      <c r="E190" s="219"/>
    </row>
    <row r="191" spans="1:5" ht="15.75" customHeight="1">
      <c r="B191" s="480"/>
      <c r="D191" s="294"/>
      <c r="E191" s="219"/>
    </row>
    <row r="192" spans="1:5" ht="15.75" customHeight="1">
      <c r="B192" s="480"/>
      <c r="D192" s="294"/>
      <c r="E192" s="219"/>
    </row>
    <row r="193" spans="2:5" ht="15.75" customHeight="1">
      <c r="B193" s="480"/>
      <c r="D193" s="294"/>
      <c r="E193" s="219"/>
    </row>
    <row r="194" spans="2:5" ht="15.75" customHeight="1">
      <c r="B194" s="480"/>
      <c r="D194" s="294"/>
      <c r="E194" s="219"/>
    </row>
    <row r="195" spans="2:5" ht="15.75" customHeight="1">
      <c r="B195" s="480"/>
      <c r="D195" s="294"/>
    </row>
    <row r="196" spans="2:5" ht="15.75" customHeight="1">
      <c r="B196" s="480"/>
      <c r="D196" s="294"/>
    </row>
    <row r="197" spans="2:5" ht="15.75" customHeight="1">
      <c r="B197" s="480"/>
      <c r="D197" s="294"/>
    </row>
    <row r="198" spans="2:5" ht="15.75" customHeight="1">
      <c r="B198" s="480"/>
      <c r="D198" s="294"/>
    </row>
    <row r="199" spans="2:5" ht="15.75" customHeight="1">
      <c r="B199" s="480"/>
      <c r="D199" s="294"/>
    </row>
    <row r="200" spans="2:5" ht="15.75" customHeight="1">
      <c r="B200" s="480"/>
      <c r="D200" s="294"/>
    </row>
    <row r="201" spans="2:5" ht="15.75" customHeight="1">
      <c r="B201" s="480"/>
      <c r="D201" s="294"/>
    </row>
    <row r="202" spans="2:5" ht="15.75" customHeight="1">
      <c r="B202" s="480"/>
      <c r="D202" s="294"/>
    </row>
    <row r="203" spans="2:5" ht="15.75" customHeight="1">
      <c r="B203" s="480"/>
      <c r="D203" s="294"/>
    </row>
    <row r="204" spans="2:5" ht="15.75" customHeight="1">
      <c r="B204" s="480"/>
      <c r="D204" s="294"/>
    </row>
    <row r="205" spans="2:5" ht="15.75" customHeight="1">
      <c r="B205" s="480"/>
      <c r="D205" s="294"/>
    </row>
    <row r="206" spans="2:5" ht="15.75" customHeight="1">
      <c r="B206" s="480"/>
      <c r="D206" s="294"/>
    </row>
    <row r="207" spans="2:5" ht="15.75" customHeight="1">
      <c r="B207" s="480"/>
      <c r="D207" s="294"/>
    </row>
    <row r="208" spans="2:5" ht="15.75" customHeight="1">
      <c r="B208" s="480"/>
      <c r="D208" s="294"/>
    </row>
    <row r="209" spans="2:4" ht="15.75" customHeight="1">
      <c r="B209" s="480"/>
      <c r="D209" s="294"/>
    </row>
    <row r="210" spans="2:4" ht="15.75" customHeight="1">
      <c r="B210" s="480"/>
      <c r="D210" s="294"/>
    </row>
    <row r="211" spans="2:4" ht="15.75" customHeight="1">
      <c r="B211" s="480"/>
      <c r="D211" s="294"/>
    </row>
    <row r="212" spans="2:4" ht="15.75" customHeight="1">
      <c r="B212" s="480"/>
      <c r="D212" s="294"/>
    </row>
    <row r="213" spans="2:4" ht="15.75" customHeight="1">
      <c r="B213" s="480"/>
      <c r="D213" s="294"/>
    </row>
    <row r="214" spans="2:4" ht="15.75" customHeight="1">
      <c r="B214" s="480"/>
      <c r="D214" s="294"/>
    </row>
    <row r="215" spans="2:4" ht="15.75" customHeight="1">
      <c r="B215" s="480"/>
      <c r="D215" s="294"/>
    </row>
    <row r="216" spans="2:4" ht="15.75" customHeight="1">
      <c r="B216" s="480"/>
      <c r="D216" s="294"/>
    </row>
    <row r="217" spans="2:4" ht="15.75" customHeight="1">
      <c r="B217" s="480"/>
      <c r="D217" s="294"/>
    </row>
    <row r="218" spans="2:4" ht="15.75" customHeight="1">
      <c r="B218" s="480"/>
      <c r="D218" s="294"/>
    </row>
    <row r="219" spans="2:4" ht="15.75" customHeight="1">
      <c r="B219" s="480"/>
      <c r="D219" s="294"/>
    </row>
    <row r="220" spans="2:4" ht="15.75" customHeight="1">
      <c r="B220" s="480"/>
      <c r="D220" s="294"/>
    </row>
    <row r="221" spans="2:4" ht="15.75" customHeight="1">
      <c r="B221" s="480"/>
      <c r="D221" s="294"/>
    </row>
    <row r="222" spans="2:4" ht="15.75" customHeight="1">
      <c r="B222" s="480"/>
      <c r="D222" s="294"/>
    </row>
    <row r="223" spans="2:4" ht="15.75" customHeight="1">
      <c r="B223" s="480"/>
      <c r="D223" s="294"/>
    </row>
    <row r="224" spans="2:4" ht="15.75" customHeight="1">
      <c r="B224" s="480"/>
      <c r="D224" s="294"/>
    </row>
    <row r="225" spans="2:4" ht="15.75" customHeight="1">
      <c r="B225" s="480"/>
      <c r="D225" s="294"/>
    </row>
    <row r="226" spans="2:4" ht="15.75" customHeight="1">
      <c r="B226" s="480"/>
      <c r="D226" s="294"/>
    </row>
    <row r="227" spans="2:4" ht="15.75" customHeight="1">
      <c r="B227" s="480"/>
      <c r="D227" s="294"/>
    </row>
    <row r="228" spans="2:4" ht="15.75" customHeight="1">
      <c r="B228" s="480"/>
      <c r="D228" s="294"/>
    </row>
    <row r="229" spans="2:4" ht="15.75" customHeight="1">
      <c r="B229" s="480"/>
      <c r="D229" s="294"/>
    </row>
    <row r="230" spans="2:4" ht="15.75" customHeight="1">
      <c r="B230" s="480"/>
      <c r="D230" s="294"/>
    </row>
    <row r="231" spans="2:4" ht="15.75" customHeight="1">
      <c r="B231" s="480"/>
      <c r="D231" s="294"/>
    </row>
    <row r="232" spans="2:4" ht="15.75" customHeight="1">
      <c r="B232" s="480"/>
      <c r="D232" s="294"/>
    </row>
    <row r="233" spans="2:4" ht="15.75" customHeight="1">
      <c r="B233" s="480"/>
      <c r="D233" s="294"/>
    </row>
    <row r="234" spans="2:4" ht="15.75" customHeight="1">
      <c r="B234" s="480"/>
      <c r="D234" s="294"/>
    </row>
    <row r="235" spans="2:4" ht="15.75" customHeight="1">
      <c r="B235" s="480"/>
      <c r="D235" s="294"/>
    </row>
    <row r="236" spans="2:4" ht="15.75" customHeight="1">
      <c r="B236" s="480"/>
      <c r="D236" s="294"/>
    </row>
    <row r="237" spans="2:4" ht="15.75" customHeight="1">
      <c r="B237" s="480"/>
      <c r="D237" s="294"/>
    </row>
    <row r="238" spans="2:4" ht="15.75" customHeight="1">
      <c r="B238" s="480"/>
      <c r="D238" s="294"/>
    </row>
    <row r="239" spans="2:4" ht="15.75" customHeight="1">
      <c r="B239" s="480"/>
      <c r="D239" s="294"/>
    </row>
    <row r="240" spans="2:4" ht="15.75" customHeight="1">
      <c r="B240" s="480"/>
      <c r="D240" s="294"/>
    </row>
    <row r="241" spans="2:4" ht="15.75" customHeight="1">
      <c r="B241" s="480"/>
      <c r="D241" s="294"/>
    </row>
    <row r="242" spans="2:4" ht="15.75" customHeight="1">
      <c r="B242" s="480"/>
      <c r="D242" s="294"/>
    </row>
    <row r="243" spans="2:4" ht="15.75" customHeight="1">
      <c r="B243" s="480"/>
      <c r="D243" s="294"/>
    </row>
    <row r="244" spans="2:4" ht="15.75" customHeight="1">
      <c r="B244" s="480"/>
      <c r="D244" s="294"/>
    </row>
    <row r="245" spans="2:4" ht="15.75" customHeight="1">
      <c r="B245" s="480"/>
      <c r="D245" s="294"/>
    </row>
    <row r="246" spans="2:4" ht="15.75" customHeight="1">
      <c r="B246" s="480"/>
      <c r="D246" s="294"/>
    </row>
    <row r="247" spans="2:4" ht="15.75" customHeight="1">
      <c r="B247" s="480"/>
      <c r="D247" s="294"/>
    </row>
    <row r="248" spans="2:4" ht="15.75" customHeight="1">
      <c r="B248" s="480"/>
      <c r="D248" s="294"/>
    </row>
    <row r="249" spans="2:4" ht="15.75" customHeight="1">
      <c r="B249" s="480"/>
      <c r="D249" s="294"/>
    </row>
    <row r="250" spans="2:4" ht="15.75" customHeight="1">
      <c r="B250" s="480"/>
      <c r="D250" s="294"/>
    </row>
    <row r="251" spans="2:4" ht="15.75" customHeight="1">
      <c r="B251" s="480"/>
      <c r="D251" s="294"/>
    </row>
    <row r="252" spans="2:4" ht="15.75" customHeight="1">
      <c r="B252" s="480"/>
      <c r="D252" s="294"/>
    </row>
    <row r="253" spans="2:4" ht="15.75" customHeight="1">
      <c r="B253" s="480"/>
      <c r="D253" s="294"/>
    </row>
    <row r="254" spans="2:4" ht="15.75" customHeight="1">
      <c r="B254" s="480"/>
      <c r="D254" s="294"/>
    </row>
    <row r="255" spans="2:4" ht="15.75" customHeight="1">
      <c r="B255" s="480"/>
      <c r="D255" s="294"/>
    </row>
    <row r="256" spans="2:4" ht="15.75" customHeight="1">
      <c r="B256" s="480"/>
      <c r="D256" s="294"/>
    </row>
    <row r="257" spans="2:4" ht="15.75" customHeight="1">
      <c r="B257" s="480"/>
      <c r="D257" s="294"/>
    </row>
    <row r="258" spans="2:4" ht="15.75" customHeight="1">
      <c r="B258" s="480"/>
      <c r="D258" s="294"/>
    </row>
    <row r="259" spans="2:4" ht="15.75" customHeight="1">
      <c r="B259" s="480"/>
      <c r="D259" s="294"/>
    </row>
    <row r="260" spans="2:4" ht="15.75" customHeight="1">
      <c r="B260" s="480"/>
      <c r="D260" s="294"/>
    </row>
    <row r="261" spans="2:4" ht="15.75" customHeight="1">
      <c r="B261" s="480"/>
      <c r="D261" s="294"/>
    </row>
    <row r="262" spans="2:4" ht="15.75" customHeight="1">
      <c r="B262" s="480"/>
      <c r="D262" s="294"/>
    </row>
    <row r="263" spans="2:4" ht="15.75" customHeight="1">
      <c r="B263" s="480"/>
      <c r="D263" s="294"/>
    </row>
    <row r="264" spans="2:4" ht="15.75" customHeight="1">
      <c r="B264" s="480"/>
      <c r="D264" s="294"/>
    </row>
    <row r="265" spans="2:4" ht="15.75" customHeight="1">
      <c r="B265" s="480"/>
      <c r="D265" s="294"/>
    </row>
    <row r="266" spans="2:4" ht="15.75" customHeight="1">
      <c r="B266" s="480"/>
      <c r="D266" s="294"/>
    </row>
    <row r="267" spans="2:4" ht="15.75" customHeight="1">
      <c r="B267" s="480"/>
      <c r="D267" s="294"/>
    </row>
    <row r="268" spans="2:4" ht="15.75" customHeight="1">
      <c r="B268" s="480"/>
      <c r="D268" s="294"/>
    </row>
    <row r="269" spans="2:4" ht="15.75" customHeight="1">
      <c r="B269" s="480"/>
      <c r="D269" s="294"/>
    </row>
    <row r="270" spans="2:4" ht="15.75" customHeight="1">
      <c r="B270" s="480"/>
      <c r="D270" s="294"/>
    </row>
    <row r="271" spans="2:4" ht="15.75" customHeight="1">
      <c r="B271" s="480"/>
      <c r="D271" s="294"/>
    </row>
    <row r="272" spans="2:4" ht="15.75" customHeight="1">
      <c r="B272" s="480"/>
      <c r="D272" s="294"/>
    </row>
    <row r="273" spans="2:4" ht="15.75" customHeight="1">
      <c r="B273" s="480"/>
      <c r="D273" s="294"/>
    </row>
    <row r="274" spans="2:4" ht="15.75" customHeight="1">
      <c r="B274" s="480"/>
      <c r="D274" s="294"/>
    </row>
    <row r="275" spans="2:4" ht="15.75" customHeight="1">
      <c r="B275" s="480"/>
      <c r="D275" s="294"/>
    </row>
    <row r="276" spans="2:4" ht="15.75" customHeight="1">
      <c r="B276" s="480"/>
      <c r="D276" s="294"/>
    </row>
    <row r="277" spans="2:4" ht="15.75" customHeight="1">
      <c r="B277" s="480"/>
      <c r="D277" s="294"/>
    </row>
    <row r="278" spans="2:4" ht="15.75" customHeight="1">
      <c r="B278" s="480"/>
      <c r="D278" s="294"/>
    </row>
    <row r="279" spans="2:4" ht="15.75" customHeight="1">
      <c r="B279" s="480"/>
      <c r="D279" s="294"/>
    </row>
    <row r="280" spans="2:4" ht="15.75" customHeight="1">
      <c r="B280" s="480"/>
      <c r="D280" s="294"/>
    </row>
    <row r="281" spans="2:4" ht="15.75" customHeight="1">
      <c r="B281" s="480"/>
      <c r="D281" s="294"/>
    </row>
    <row r="282" spans="2:4" ht="15.75" customHeight="1">
      <c r="B282" s="480"/>
      <c r="D282" s="294"/>
    </row>
    <row r="283" spans="2:4" ht="15.75" customHeight="1">
      <c r="B283" s="480"/>
      <c r="D283" s="294"/>
    </row>
    <row r="284" spans="2:4" ht="15.75" customHeight="1">
      <c r="B284" s="480"/>
      <c r="D284" s="294"/>
    </row>
    <row r="285" spans="2:4" ht="15.75" customHeight="1">
      <c r="B285" s="480"/>
      <c r="D285" s="294"/>
    </row>
    <row r="286" spans="2:4" ht="15.75" customHeight="1">
      <c r="B286" s="480"/>
      <c r="D286" s="294"/>
    </row>
    <row r="287" spans="2:4" ht="15.75" customHeight="1">
      <c r="B287" s="480"/>
      <c r="D287" s="294"/>
    </row>
    <row r="288" spans="2:4" ht="15.75" customHeight="1">
      <c r="B288" s="480"/>
      <c r="D288" s="294"/>
    </row>
    <row r="289" spans="2:4" ht="15.75" customHeight="1">
      <c r="B289" s="480"/>
      <c r="D289" s="294"/>
    </row>
    <row r="290" spans="2:4" ht="15.75" customHeight="1">
      <c r="B290" s="480"/>
      <c r="D290" s="294"/>
    </row>
    <row r="291" spans="2:4" ht="15.75" customHeight="1">
      <c r="B291" s="480"/>
      <c r="D291" s="294"/>
    </row>
    <row r="292" spans="2:4" ht="15.75" customHeight="1">
      <c r="B292" s="480"/>
      <c r="D292" s="294"/>
    </row>
    <row r="293" spans="2:4" ht="15.75" customHeight="1">
      <c r="B293" s="480"/>
      <c r="D293" s="294"/>
    </row>
    <row r="294" spans="2:4" ht="15.75" customHeight="1">
      <c r="B294" s="480"/>
      <c r="D294" s="294"/>
    </row>
    <row r="295" spans="2:4" ht="15.75" customHeight="1">
      <c r="B295" s="480"/>
      <c r="D295" s="294"/>
    </row>
    <row r="296" spans="2:4" ht="15.75" customHeight="1">
      <c r="B296" s="480"/>
      <c r="D296" s="294"/>
    </row>
    <row r="297" spans="2:4" ht="15.75" customHeight="1">
      <c r="B297" s="480"/>
      <c r="D297" s="294"/>
    </row>
    <row r="298" spans="2:4" ht="15.75" customHeight="1">
      <c r="B298" s="480"/>
      <c r="D298" s="294"/>
    </row>
    <row r="299" spans="2:4" ht="15.75" customHeight="1">
      <c r="B299" s="480"/>
      <c r="D299" s="294"/>
    </row>
    <row r="300" spans="2:4" ht="15.75" customHeight="1">
      <c r="B300" s="480"/>
      <c r="D300" s="294"/>
    </row>
    <row r="301" spans="2:4" ht="15.75" customHeight="1">
      <c r="B301" s="480"/>
      <c r="D301" s="294"/>
    </row>
    <row r="302" spans="2:4" ht="15.75" customHeight="1">
      <c r="B302" s="480"/>
      <c r="D302" s="294"/>
    </row>
    <row r="303" spans="2:4" ht="15.75" customHeight="1">
      <c r="B303" s="480"/>
      <c r="D303" s="294"/>
    </row>
    <row r="304" spans="2:4" ht="15.75" customHeight="1">
      <c r="B304" s="480"/>
      <c r="D304" s="294"/>
    </row>
    <row r="305" spans="2:4" ht="15.75" customHeight="1">
      <c r="B305" s="480"/>
      <c r="D305" s="294"/>
    </row>
    <row r="306" spans="2:4" ht="15.75" customHeight="1">
      <c r="B306" s="480"/>
      <c r="D306" s="294"/>
    </row>
    <row r="307" spans="2:4" ht="15.75" customHeight="1">
      <c r="B307" s="480"/>
      <c r="D307" s="294"/>
    </row>
    <row r="308" spans="2:4" ht="15.75" customHeight="1">
      <c r="B308" s="480"/>
      <c r="D308" s="294"/>
    </row>
    <row r="309" spans="2:4" ht="15.75" customHeight="1">
      <c r="B309" s="480"/>
      <c r="D309" s="294"/>
    </row>
    <row r="310" spans="2:4" ht="15.75" customHeight="1">
      <c r="B310" s="480"/>
      <c r="D310" s="294"/>
    </row>
    <row r="311" spans="2:4" ht="15.75" customHeight="1">
      <c r="B311" s="480"/>
      <c r="D311" s="294"/>
    </row>
    <row r="312" spans="2:4" ht="15.75" customHeight="1">
      <c r="B312" s="480"/>
      <c r="D312" s="294"/>
    </row>
    <row r="313" spans="2:4" ht="15.75" customHeight="1">
      <c r="B313" s="480"/>
      <c r="D313" s="294"/>
    </row>
    <row r="314" spans="2:4" ht="15.75" customHeight="1">
      <c r="B314" s="480"/>
      <c r="D314" s="294"/>
    </row>
    <row r="315" spans="2:4" ht="15.75" customHeight="1">
      <c r="B315" s="480"/>
      <c r="D315" s="294"/>
    </row>
    <row r="316" spans="2:4" ht="15.75" customHeight="1">
      <c r="B316" s="480"/>
      <c r="D316" s="294"/>
    </row>
    <row r="317" spans="2:4" ht="15.75" customHeight="1">
      <c r="B317" s="480"/>
      <c r="D317" s="294"/>
    </row>
    <row r="318" spans="2:4" ht="15.75" customHeight="1">
      <c r="B318" s="480"/>
      <c r="D318" s="294"/>
    </row>
    <row r="319" spans="2:4" ht="15.75" customHeight="1">
      <c r="B319" s="480"/>
      <c r="D319" s="294"/>
    </row>
    <row r="320" spans="2:4" ht="15.75" customHeight="1">
      <c r="B320" s="480"/>
      <c r="D320" s="294"/>
    </row>
    <row r="321" spans="2:4" ht="15.75" customHeight="1">
      <c r="B321" s="480"/>
      <c r="D321" s="294"/>
    </row>
    <row r="322" spans="2:4" ht="15.75" customHeight="1">
      <c r="B322" s="480"/>
      <c r="D322" s="294"/>
    </row>
    <row r="323" spans="2:4" ht="15.75" customHeight="1">
      <c r="B323" s="480"/>
      <c r="D323" s="294"/>
    </row>
    <row r="324" spans="2:4" ht="15.75" customHeight="1">
      <c r="B324" s="480"/>
      <c r="D324" s="294"/>
    </row>
    <row r="325" spans="2:4" ht="15.75" customHeight="1">
      <c r="B325" s="480"/>
      <c r="D325" s="294"/>
    </row>
    <row r="326" spans="2:4" ht="15.75" customHeight="1">
      <c r="B326" s="480"/>
      <c r="D326" s="294"/>
    </row>
    <row r="327" spans="2:4" ht="15.75" customHeight="1">
      <c r="B327" s="480"/>
      <c r="D327" s="294"/>
    </row>
    <row r="328" spans="2:4" ht="15.75" customHeight="1">
      <c r="B328" s="480"/>
      <c r="D328" s="294"/>
    </row>
    <row r="329" spans="2:4" ht="15.75" customHeight="1">
      <c r="B329" s="480"/>
      <c r="D329" s="294"/>
    </row>
    <row r="330" spans="2:4" ht="15.75" customHeight="1">
      <c r="B330" s="480"/>
      <c r="D330" s="294"/>
    </row>
    <row r="331" spans="2:4" ht="15.75" customHeight="1">
      <c r="B331" s="480"/>
      <c r="D331" s="294"/>
    </row>
    <row r="332" spans="2:4" ht="15.75" customHeight="1">
      <c r="B332" s="480"/>
      <c r="D332" s="294"/>
    </row>
    <row r="333" spans="2:4" ht="15.75" customHeight="1">
      <c r="B333" s="480"/>
      <c r="D333" s="294"/>
    </row>
    <row r="334" spans="2:4" ht="15.75" customHeight="1">
      <c r="B334" s="480"/>
      <c r="D334" s="294"/>
    </row>
    <row r="335" spans="2:4" ht="15.75" customHeight="1">
      <c r="B335" s="480"/>
      <c r="D335" s="294"/>
    </row>
    <row r="336" spans="2:4" ht="15.75" customHeight="1">
      <c r="B336" s="480"/>
      <c r="D336" s="294"/>
    </row>
    <row r="337" spans="2:4" ht="15.75" customHeight="1">
      <c r="B337" s="480"/>
      <c r="D337" s="294"/>
    </row>
    <row r="338" spans="2:4" ht="15.75" customHeight="1">
      <c r="B338" s="480"/>
      <c r="D338" s="294"/>
    </row>
    <row r="339" spans="2:4" ht="15.75" customHeight="1">
      <c r="B339" s="480"/>
      <c r="D339" s="294"/>
    </row>
    <row r="340" spans="2:4" ht="15.75" customHeight="1">
      <c r="B340" s="480"/>
      <c r="D340" s="294"/>
    </row>
    <row r="341" spans="2:4" ht="15.75" customHeight="1">
      <c r="B341" s="480"/>
      <c r="D341" s="294"/>
    </row>
    <row r="342" spans="2:4" ht="15.75" customHeight="1">
      <c r="B342" s="480"/>
      <c r="D342" s="294"/>
    </row>
    <row r="343" spans="2:4" ht="15.75" customHeight="1">
      <c r="B343" s="480"/>
      <c r="D343" s="294"/>
    </row>
    <row r="344" spans="2:4" ht="15.75" customHeight="1">
      <c r="B344" s="480"/>
      <c r="D344" s="294"/>
    </row>
    <row r="345" spans="2:4" ht="15.75" customHeight="1">
      <c r="B345" s="480"/>
      <c r="D345" s="294"/>
    </row>
    <row r="346" spans="2:4" ht="15.75" customHeight="1">
      <c r="B346" s="480"/>
      <c r="D346" s="294"/>
    </row>
    <row r="347" spans="2:4" ht="15.75" customHeight="1">
      <c r="B347" s="480"/>
      <c r="D347" s="294"/>
    </row>
    <row r="348" spans="2:4" ht="15.75" customHeight="1">
      <c r="B348" s="480"/>
      <c r="D348" s="294"/>
    </row>
    <row r="349" spans="2:4" ht="15.75" customHeight="1">
      <c r="B349" s="480"/>
      <c r="D349" s="294"/>
    </row>
    <row r="350" spans="2:4" ht="15.75" customHeight="1">
      <c r="B350" s="480"/>
      <c r="D350" s="294"/>
    </row>
    <row r="351" spans="2:4" ht="15.75" customHeight="1">
      <c r="B351" s="480"/>
      <c r="D351" s="294"/>
    </row>
    <row r="352" spans="2:4" ht="15.75" customHeight="1">
      <c r="B352" s="480"/>
      <c r="D352" s="294"/>
    </row>
    <row r="353" spans="2:4" ht="15.75" customHeight="1">
      <c r="B353" s="480"/>
      <c r="D353" s="294"/>
    </row>
    <row r="354" spans="2:4" ht="15.75" customHeight="1">
      <c r="B354" s="480"/>
      <c r="D354" s="294"/>
    </row>
    <row r="355" spans="2:4" ht="15.75" customHeight="1">
      <c r="B355" s="480"/>
      <c r="D355" s="294"/>
    </row>
    <row r="356" spans="2:4" ht="15.75" customHeight="1">
      <c r="B356" s="480"/>
      <c r="D356" s="294"/>
    </row>
    <row r="357" spans="2:4" ht="15.75" customHeight="1">
      <c r="B357" s="480"/>
      <c r="D357" s="294"/>
    </row>
    <row r="358" spans="2:4" ht="15.75" customHeight="1">
      <c r="B358" s="480"/>
      <c r="D358" s="294"/>
    </row>
    <row r="359" spans="2:4" ht="15.75" customHeight="1">
      <c r="B359" s="480"/>
      <c r="D359" s="294"/>
    </row>
    <row r="360" spans="2:4" ht="15.75" customHeight="1">
      <c r="B360" s="480"/>
      <c r="D360" s="294"/>
    </row>
    <row r="361" spans="2:4" ht="15.75" customHeight="1">
      <c r="B361" s="480"/>
      <c r="D361" s="294"/>
    </row>
    <row r="362" spans="2:4" ht="15.75" customHeight="1">
      <c r="B362" s="480"/>
      <c r="D362" s="294"/>
    </row>
    <row r="363" spans="2:4" ht="15.75" customHeight="1">
      <c r="B363" s="480"/>
      <c r="D363" s="294"/>
    </row>
    <row r="364" spans="2:4" ht="15.75" customHeight="1">
      <c r="B364" s="480"/>
      <c r="D364" s="294"/>
    </row>
    <row r="365" spans="2:4" ht="15.75" customHeight="1">
      <c r="B365" s="480"/>
      <c r="D365" s="294"/>
    </row>
    <row r="366" spans="2:4" ht="15.75" customHeight="1">
      <c r="B366" s="480"/>
      <c r="D366" s="294"/>
    </row>
    <row r="367" spans="2:4" ht="15.75" customHeight="1">
      <c r="B367" s="480"/>
      <c r="D367" s="294"/>
    </row>
    <row r="368" spans="2:4" ht="15.75" customHeight="1">
      <c r="B368" s="480"/>
      <c r="D368" s="294"/>
    </row>
    <row r="369" spans="2:4" ht="15.75" customHeight="1">
      <c r="B369" s="480"/>
      <c r="D369" s="294"/>
    </row>
    <row r="370" spans="2:4" ht="15.75" customHeight="1">
      <c r="B370" s="480"/>
      <c r="D370" s="294"/>
    </row>
    <row r="371" spans="2:4" ht="15.75" customHeight="1">
      <c r="B371" s="480"/>
      <c r="D371" s="294"/>
    </row>
    <row r="372" spans="2:4" ht="15.75" customHeight="1">
      <c r="B372" s="480"/>
      <c r="D372" s="294"/>
    </row>
    <row r="373" spans="2:4" ht="15.75" customHeight="1">
      <c r="B373" s="480"/>
      <c r="D373" s="294"/>
    </row>
    <row r="374" spans="2:4" ht="15.75" customHeight="1">
      <c r="B374" s="480"/>
      <c r="D374" s="294"/>
    </row>
    <row r="375" spans="2:4" ht="15.75" customHeight="1">
      <c r="B375" s="480"/>
      <c r="D375" s="294"/>
    </row>
    <row r="376" spans="2:4" ht="15.75" customHeight="1">
      <c r="B376" s="480"/>
      <c r="D376" s="294"/>
    </row>
    <row r="377" spans="2:4" ht="15.75" customHeight="1">
      <c r="B377" s="480"/>
      <c r="D377" s="294"/>
    </row>
    <row r="378" spans="2:4" ht="15.75" customHeight="1">
      <c r="B378" s="480"/>
      <c r="D378" s="294"/>
    </row>
    <row r="379" spans="2:4" ht="15.75" customHeight="1">
      <c r="B379" s="480"/>
      <c r="D379" s="294"/>
    </row>
    <row r="380" spans="2:4" ht="15.75" customHeight="1">
      <c r="B380" s="480"/>
      <c r="D380" s="294"/>
    </row>
    <row r="381" spans="2:4" ht="15.75" customHeight="1">
      <c r="B381" s="480"/>
      <c r="D381" s="294"/>
    </row>
    <row r="382" spans="2:4" ht="15.75" customHeight="1">
      <c r="B382" s="480"/>
      <c r="D382" s="294"/>
    </row>
    <row r="383" spans="2:4" ht="15.75" customHeight="1">
      <c r="B383" s="480"/>
      <c r="D383" s="294"/>
    </row>
    <row r="384" spans="2:4" ht="15.75" customHeight="1">
      <c r="B384" s="480"/>
      <c r="D384" s="294"/>
    </row>
    <row r="385" spans="2:4" ht="15.75" customHeight="1">
      <c r="B385" s="480"/>
      <c r="D385" s="294"/>
    </row>
    <row r="386" spans="2:4" ht="15.75" customHeight="1">
      <c r="B386" s="480"/>
      <c r="D386" s="294"/>
    </row>
    <row r="387" spans="2:4" ht="15.75" customHeight="1">
      <c r="B387" s="480"/>
      <c r="D387" s="294"/>
    </row>
    <row r="388" spans="2:4" ht="15.75" customHeight="1">
      <c r="B388" s="480"/>
      <c r="D388" s="294"/>
    </row>
    <row r="389" spans="2:4" ht="15.75" customHeight="1">
      <c r="B389" s="480"/>
      <c r="D389" s="294"/>
    </row>
    <row r="390" spans="2:4" ht="15.75" customHeight="1">
      <c r="B390" s="480"/>
      <c r="D390" s="294"/>
    </row>
    <row r="391" spans="2:4" ht="15.75" customHeight="1">
      <c r="B391" s="480"/>
      <c r="D391" s="294"/>
    </row>
    <row r="392" spans="2:4" ht="15.75" customHeight="1">
      <c r="B392" s="480"/>
      <c r="D392" s="294"/>
    </row>
    <row r="393" spans="2:4" ht="15.75" customHeight="1">
      <c r="B393" s="480"/>
      <c r="D393" s="294"/>
    </row>
    <row r="394" spans="2:4" ht="15.75" customHeight="1">
      <c r="B394" s="480"/>
      <c r="D394" s="294"/>
    </row>
    <row r="395" spans="2:4" ht="15.75" customHeight="1">
      <c r="B395" s="480"/>
      <c r="D395" s="294"/>
    </row>
    <row r="396" spans="2:4" ht="15.75" customHeight="1">
      <c r="B396" s="480"/>
      <c r="D396" s="294"/>
    </row>
    <row r="397" spans="2:4" ht="15.75" customHeight="1">
      <c r="B397" s="480"/>
      <c r="D397" s="294"/>
    </row>
    <row r="398" spans="2:4" ht="15.75" customHeight="1">
      <c r="B398" s="480"/>
      <c r="D398" s="294"/>
    </row>
    <row r="399" spans="2:4" ht="15.75" customHeight="1">
      <c r="B399" s="480"/>
      <c r="D399" s="294"/>
    </row>
    <row r="400" spans="2:4" ht="15.75" customHeight="1">
      <c r="B400" s="480"/>
      <c r="D400" s="294"/>
    </row>
    <row r="401" spans="2:4" ht="15.75" customHeight="1">
      <c r="B401" s="480"/>
      <c r="D401" s="294"/>
    </row>
    <row r="402" spans="2:4" ht="15.75" customHeight="1">
      <c r="B402" s="480"/>
      <c r="D402" s="294"/>
    </row>
    <row r="403" spans="2:4" ht="15.75" customHeight="1">
      <c r="B403" s="480"/>
      <c r="D403" s="294"/>
    </row>
    <row r="404" spans="2:4" ht="15.75" customHeight="1">
      <c r="B404" s="480"/>
      <c r="D404" s="294"/>
    </row>
    <row r="405" spans="2:4" ht="15.75" customHeight="1">
      <c r="B405" s="480"/>
      <c r="D405" s="294"/>
    </row>
    <row r="406" spans="2:4" ht="15.75" customHeight="1">
      <c r="B406" s="480"/>
      <c r="D406" s="294"/>
    </row>
    <row r="407" spans="2:4" ht="15.75" customHeight="1">
      <c r="B407" s="480"/>
      <c r="D407" s="294"/>
    </row>
    <row r="408" spans="2:4" ht="15.75" customHeight="1">
      <c r="B408" s="480"/>
      <c r="D408" s="294"/>
    </row>
    <row r="409" spans="2:4" ht="15.75" customHeight="1">
      <c r="B409" s="480"/>
      <c r="D409" s="294"/>
    </row>
    <row r="410" spans="2:4" ht="15.75" customHeight="1">
      <c r="B410" s="480"/>
      <c r="D410" s="294"/>
    </row>
    <row r="411" spans="2:4" ht="15.75" customHeight="1">
      <c r="B411" s="480"/>
      <c r="D411" s="294"/>
    </row>
    <row r="412" spans="2:4" ht="15.75" customHeight="1">
      <c r="B412" s="480"/>
      <c r="D412" s="294"/>
    </row>
    <row r="413" spans="2:4" ht="15.75" customHeight="1">
      <c r="B413" s="480"/>
      <c r="D413" s="294"/>
    </row>
    <row r="414" spans="2:4" ht="15.75" customHeight="1">
      <c r="B414" s="480"/>
      <c r="D414" s="294"/>
    </row>
    <row r="415" spans="2:4" ht="15.75" customHeight="1">
      <c r="B415" s="480"/>
      <c r="D415" s="294"/>
    </row>
    <row r="416" spans="2:4" ht="15.75" customHeight="1">
      <c r="B416" s="480"/>
      <c r="D416" s="294"/>
    </row>
    <row r="417" spans="2:4" ht="15.75" customHeight="1">
      <c r="B417" s="480"/>
      <c r="D417" s="294"/>
    </row>
    <row r="418" spans="2:4" ht="15.75" customHeight="1">
      <c r="B418" s="480"/>
      <c r="D418" s="294"/>
    </row>
    <row r="419" spans="2:4" ht="15.75" customHeight="1">
      <c r="B419" s="480"/>
      <c r="D419" s="294"/>
    </row>
    <row r="420" spans="2:4" ht="15.75" customHeight="1">
      <c r="B420" s="480"/>
      <c r="D420" s="294"/>
    </row>
    <row r="421" spans="2:4" ht="15.75" customHeight="1">
      <c r="B421" s="480"/>
      <c r="D421" s="294"/>
    </row>
    <row r="422" spans="2:4" ht="15.75" customHeight="1">
      <c r="B422" s="480"/>
      <c r="D422" s="294"/>
    </row>
    <row r="423" spans="2:4" ht="15.75" customHeight="1">
      <c r="B423" s="480"/>
      <c r="D423" s="294"/>
    </row>
    <row r="424" spans="2:4" ht="15.75" customHeight="1">
      <c r="B424" s="480"/>
      <c r="D424" s="294"/>
    </row>
    <row r="425" spans="2:4" ht="15.75" customHeight="1">
      <c r="B425" s="480"/>
      <c r="D425" s="294"/>
    </row>
    <row r="426" spans="2:4" ht="15.75" customHeight="1">
      <c r="B426" s="480"/>
      <c r="D426" s="294"/>
    </row>
    <row r="427" spans="2:4" ht="15.75" customHeight="1">
      <c r="B427" s="480"/>
      <c r="D427" s="294"/>
    </row>
    <row r="428" spans="2:4" ht="15.75" customHeight="1">
      <c r="B428" s="480"/>
      <c r="D428" s="294"/>
    </row>
    <row r="429" spans="2:4" ht="15.75" customHeight="1">
      <c r="B429" s="480"/>
      <c r="D429" s="294"/>
    </row>
    <row r="430" spans="2:4" ht="15.75" customHeight="1">
      <c r="B430" s="480"/>
      <c r="D430" s="294"/>
    </row>
    <row r="431" spans="2:4" ht="15.75" customHeight="1">
      <c r="B431" s="480"/>
      <c r="D431" s="294"/>
    </row>
    <row r="432" spans="2:4" ht="15.75" customHeight="1">
      <c r="B432" s="480"/>
      <c r="D432" s="294"/>
    </row>
    <row r="433" spans="2:4" ht="15.75" customHeight="1">
      <c r="B433" s="480"/>
      <c r="D433" s="294"/>
    </row>
    <row r="434" spans="2:4" ht="15.75" customHeight="1">
      <c r="B434" s="480"/>
      <c r="D434" s="294"/>
    </row>
    <row r="435" spans="2:4" ht="15.75" customHeight="1">
      <c r="B435" s="480"/>
      <c r="D435" s="294"/>
    </row>
    <row r="436" spans="2:4" ht="15.75" customHeight="1">
      <c r="B436" s="480"/>
      <c r="D436" s="294"/>
    </row>
    <row r="437" spans="2:4" ht="15.75" customHeight="1">
      <c r="B437" s="480"/>
      <c r="D437" s="294"/>
    </row>
    <row r="438" spans="2:4" ht="15.75" customHeight="1">
      <c r="B438" s="480"/>
      <c r="D438" s="294"/>
    </row>
    <row r="439" spans="2:4" ht="15.75" customHeight="1">
      <c r="B439" s="480"/>
      <c r="D439" s="294"/>
    </row>
    <row r="440" spans="2:4" ht="15.75" customHeight="1">
      <c r="B440" s="480"/>
      <c r="D440" s="294"/>
    </row>
    <row r="441" spans="2:4" ht="15.75" customHeight="1">
      <c r="B441" s="480"/>
      <c r="D441" s="294"/>
    </row>
    <row r="442" spans="2:4" ht="15.75" customHeight="1">
      <c r="B442" s="480"/>
      <c r="D442" s="294"/>
    </row>
    <row r="443" spans="2:4" ht="15.75" customHeight="1">
      <c r="B443" s="480"/>
      <c r="D443" s="294"/>
    </row>
    <row r="444" spans="2:4" ht="15.75" customHeight="1">
      <c r="B444" s="480"/>
      <c r="D444" s="294"/>
    </row>
    <row r="445" spans="2:4" ht="15.75" customHeight="1">
      <c r="B445" s="480"/>
      <c r="D445" s="294"/>
    </row>
    <row r="446" spans="2:4" ht="15.75" customHeight="1">
      <c r="B446" s="480"/>
      <c r="D446" s="294"/>
    </row>
    <row r="447" spans="2:4" ht="15.75" customHeight="1">
      <c r="B447" s="480"/>
      <c r="D447" s="294"/>
    </row>
    <row r="448" spans="2:4" ht="15.75" customHeight="1">
      <c r="B448" s="480"/>
      <c r="D448" s="294"/>
    </row>
    <row r="449" spans="2:4" ht="15.75" customHeight="1">
      <c r="B449" s="480"/>
      <c r="D449" s="294"/>
    </row>
    <row r="450" spans="2:4" ht="15.75" customHeight="1">
      <c r="B450" s="480"/>
      <c r="D450" s="294"/>
    </row>
    <row r="451" spans="2:4" ht="15.75" customHeight="1">
      <c r="B451" s="480"/>
      <c r="D451" s="294"/>
    </row>
    <row r="452" spans="2:4" ht="15.75" customHeight="1">
      <c r="B452" s="480"/>
      <c r="D452" s="294"/>
    </row>
    <row r="453" spans="2:4" ht="15.75" customHeight="1">
      <c r="B453" s="480"/>
      <c r="D453" s="294"/>
    </row>
    <row r="454" spans="2:4" ht="15.75" customHeight="1">
      <c r="B454" s="480"/>
      <c r="D454" s="294"/>
    </row>
    <row r="455" spans="2:4" ht="15.75" customHeight="1">
      <c r="B455" s="480"/>
      <c r="D455" s="294"/>
    </row>
    <row r="456" spans="2:4" ht="15.75" customHeight="1">
      <c r="B456" s="480"/>
      <c r="D456" s="294"/>
    </row>
    <row r="457" spans="2:4" ht="15.75" customHeight="1">
      <c r="B457" s="480"/>
      <c r="D457" s="294"/>
    </row>
    <row r="458" spans="2:4" ht="15.75" customHeight="1">
      <c r="B458" s="480"/>
      <c r="D458" s="294"/>
    </row>
    <row r="459" spans="2:4" ht="15.75" customHeight="1">
      <c r="B459" s="480"/>
      <c r="D459" s="294"/>
    </row>
    <row r="460" spans="2:4" ht="15.75" customHeight="1">
      <c r="B460" s="480"/>
      <c r="D460" s="294"/>
    </row>
    <row r="461" spans="2:4" ht="15.75" customHeight="1">
      <c r="B461" s="480"/>
      <c r="D461" s="294"/>
    </row>
    <row r="462" spans="2:4" ht="15.75" customHeight="1">
      <c r="B462" s="480"/>
      <c r="D462" s="294"/>
    </row>
    <row r="463" spans="2:4" ht="15.75" customHeight="1">
      <c r="B463" s="480"/>
      <c r="D463" s="294"/>
    </row>
    <row r="464" spans="2:4" ht="15.75" customHeight="1">
      <c r="B464" s="480"/>
      <c r="D464" s="294"/>
    </row>
    <row r="465" spans="2:4" ht="15.75" customHeight="1">
      <c r="B465" s="480"/>
      <c r="D465" s="294"/>
    </row>
    <row r="466" spans="2:4" ht="15.75" customHeight="1">
      <c r="B466" s="480"/>
      <c r="D466" s="294"/>
    </row>
    <row r="467" spans="2:4" ht="15.75" customHeight="1">
      <c r="B467" s="480"/>
      <c r="D467" s="294"/>
    </row>
    <row r="468" spans="2:4" ht="15.75" customHeight="1">
      <c r="B468" s="480"/>
      <c r="D468" s="294"/>
    </row>
    <row r="469" spans="2:4" ht="15.75" customHeight="1">
      <c r="B469" s="480"/>
      <c r="D469" s="294"/>
    </row>
    <row r="470" spans="2:4" ht="15.75" customHeight="1">
      <c r="B470" s="480"/>
      <c r="D470" s="294"/>
    </row>
    <row r="471" spans="2:4" ht="15.75" customHeight="1">
      <c r="B471" s="480"/>
      <c r="D471" s="294"/>
    </row>
    <row r="472" spans="2:4" ht="15.75" customHeight="1">
      <c r="B472" s="480"/>
      <c r="D472" s="294"/>
    </row>
    <row r="473" spans="2:4" ht="15.75" customHeight="1">
      <c r="B473" s="480"/>
      <c r="D473" s="294"/>
    </row>
    <row r="474" spans="2:4" ht="15.75" customHeight="1">
      <c r="B474" s="480"/>
      <c r="D474" s="294"/>
    </row>
    <row r="475" spans="2:4" ht="15.75" customHeight="1">
      <c r="B475" s="480"/>
      <c r="D475" s="294"/>
    </row>
    <row r="476" spans="2:4" ht="15.75" customHeight="1">
      <c r="B476" s="480"/>
      <c r="D476" s="294"/>
    </row>
    <row r="477" spans="2:4" ht="15.75" customHeight="1">
      <c r="B477" s="480"/>
      <c r="D477" s="294"/>
    </row>
    <row r="478" spans="2:4" ht="15.75" customHeight="1">
      <c r="B478" s="480"/>
      <c r="D478" s="294"/>
    </row>
    <row r="479" spans="2:4" ht="15.75" customHeight="1">
      <c r="B479" s="480"/>
      <c r="D479" s="294"/>
    </row>
    <row r="480" spans="2:4" ht="15.75" customHeight="1">
      <c r="B480" s="480"/>
      <c r="D480" s="294"/>
    </row>
    <row r="481" spans="2:4" ht="15.75" customHeight="1">
      <c r="B481" s="480"/>
      <c r="D481" s="294"/>
    </row>
    <row r="482" spans="2:4" ht="15.75" customHeight="1">
      <c r="B482" s="480"/>
      <c r="D482" s="294"/>
    </row>
    <row r="483" spans="2:4" ht="15.75" customHeight="1">
      <c r="B483" s="480"/>
      <c r="D483" s="294"/>
    </row>
    <row r="484" spans="2:4" ht="15.75" customHeight="1">
      <c r="B484" s="480"/>
      <c r="D484" s="294"/>
    </row>
    <row r="485" spans="2:4" ht="15.75" customHeight="1">
      <c r="B485" s="480"/>
      <c r="D485" s="294"/>
    </row>
    <row r="486" spans="2:4" ht="15.75" customHeight="1">
      <c r="B486" s="480"/>
      <c r="D486" s="294"/>
    </row>
    <row r="487" spans="2:4" ht="15.75" customHeight="1">
      <c r="B487" s="480"/>
      <c r="D487" s="294"/>
    </row>
    <row r="488" spans="2:4" ht="15.75" customHeight="1">
      <c r="B488" s="480"/>
      <c r="D488" s="294"/>
    </row>
    <row r="489" spans="2:4" ht="15.75" customHeight="1">
      <c r="B489" s="480"/>
      <c r="D489" s="294"/>
    </row>
    <row r="490" spans="2:4" ht="15.75" customHeight="1">
      <c r="B490" s="480"/>
      <c r="D490" s="294"/>
    </row>
    <row r="491" spans="2:4" ht="15.75" customHeight="1">
      <c r="B491" s="480"/>
      <c r="D491" s="294"/>
    </row>
    <row r="492" spans="2:4" ht="15.75" customHeight="1">
      <c r="B492" s="480"/>
      <c r="D492" s="294"/>
    </row>
    <row r="493" spans="2:4" ht="15.75" customHeight="1">
      <c r="B493" s="480"/>
      <c r="D493" s="294"/>
    </row>
    <row r="494" spans="2:4" ht="15.75" customHeight="1">
      <c r="B494" s="480"/>
      <c r="D494" s="294"/>
    </row>
    <row r="495" spans="2:4" ht="15.75" customHeight="1">
      <c r="B495" s="480"/>
      <c r="D495" s="294"/>
    </row>
    <row r="496" spans="2:4" ht="15.75" customHeight="1">
      <c r="B496" s="480"/>
      <c r="D496" s="294"/>
    </row>
    <row r="497" spans="2:4" ht="15.75" customHeight="1">
      <c r="B497" s="480"/>
      <c r="D497" s="294"/>
    </row>
    <row r="498" spans="2:4" ht="15.75" customHeight="1">
      <c r="B498" s="480"/>
      <c r="D498" s="294"/>
    </row>
    <row r="499" spans="2:4" ht="15.75" customHeight="1">
      <c r="B499" s="480"/>
      <c r="D499" s="294"/>
    </row>
    <row r="500" spans="2:4" ht="15.75" customHeight="1">
      <c r="B500" s="480"/>
      <c r="D500" s="294"/>
    </row>
    <row r="501" spans="2:4" ht="15.75" customHeight="1">
      <c r="B501" s="480"/>
      <c r="D501" s="294"/>
    </row>
    <row r="502" spans="2:4" ht="15.75" customHeight="1">
      <c r="B502" s="480"/>
      <c r="D502" s="294"/>
    </row>
    <row r="503" spans="2:4" ht="15.75" customHeight="1">
      <c r="B503" s="480"/>
      <c r="D503" s="294"/>
    </row>
    <row r="504" spans="2:4" ht="15.75" customHeight="1">
      <c r="B504" s="480"/>
      <c r="D504" s="294"/>
    </row>
    <row r="505" spans="2:4" ht="15.75" customHeight="1">
      <c r="B505" s="480"/>
      <c r="D505" s="294"/>
    </row>
    <row r="506" spans="2:4" ht="15.75" customHeight="1">
      <c r="B506" s="480"/>
      <c r="D506" s="294"/>
    </row>
    <row r="507" spans="2:4" ht="15.75" customHeight="1">
      <c r="B507" s="480"/>
      <c r="D507" s="294"/>
    </row>
    <row r="508" spans="2:4" ht="15.75" customHeight="1">
      <c r="B508" s="480"/>
      <c r="D508" s="294"/>
    </row>
    <row r="509" spans="2:4" ht="15.75" customHeight="1">
      <c r="B509" s="480"/>
      <c r="D509" s="294"/>
    </row>
    <row r="510" spans="2:4" ht="15.75" customHeight="1">
      <c r="B510" s="480"/>
      <c r="D510" s="294"/>
    </row>
    <row r="511" spans="2:4" ht="15.75" customHeight="1">
      <c r="B511" s="480"/>
      <c r="D511" s="294"/>
    </row>
    <row r="512" spans="2:4" ht="15.75" customHeight="1">
      <c r="B512" s="480"/>
      <c r="D512" s="294"/>
    </row>
    <row r="513" spans="2:4" ht="15.75" customHeight="1">
      <c r="B513" s="480"/>
      <c r="D513" s="294"/>
    </row>
    <row r="514" spans="2:4" ht="15.75" customHeight="1">
      <c r="B514" s="480"/>
      <c r="D514" s="294"/>
    </row>
    <row r="515" spans="2:4" ht="15.75" customHeight="1">
      <c r="B515" s="480"/>
      <c r="D515" s="294"/>
    </row>
    <row r="516" spans="2:4" ht="15.75" customHeight="1">
      <c r="B516" s="480"/>
      <c r="D516" s="294"/>
    </row>
    <row r="517" spans="2:4" ht="15.75" customHeight="1">
      <c r="B517" s="480"/>
      <c r="D517" s="294"/>
    </row>
    <row r="518" spans="2:4" ht="15.75" customHeight="1">
      <c r="B518" s="480"/>
      <c r="D518" s="294"/>
    </row>
    <row r="519" spans="2:4" ht="15.75" customHeight="1">
      <c r="B519" s="480"/>
      <c r="D519" s="294"/>
    </row>
    <row r="520" spans="2:4" ht="15.75" customHeight="1">
      <c r="B520" s="480"/>
      <c r="D520" s="294"/>
    </row>
    <row r="521" spans="2:4" ht="15.75" customHeight="1">
      <c r="B521" s="480"/>
      <c r="D521" s="294"/>
    </row>
    <row r="522" spans="2:4" ht="15.75" customHeight="1">
      <c r="B522" s="480"/>
      <c r="D522" s="294"/>
    </row>
    <row r="523" spans="2:4" ht="15.75" customHeight="1">
      <c r="B523" s="480"/>
      <c r="D523" s="294"/>
    </row>
    <row r="524" spans="2:4" ht="15.75" customHeight="1">
      <c r="B524" s="480"/>
      <c r="D524" s="294"/>
    </row>
    <row r="525" spans="2:4" ht="15.75" customHeight="1">
      <c r="B525" s="480"/>
      <c r="D525" s="294"/>
    </row>
    <row r="526" spans="2:4" ht="15.75" customHeight="1">
      <c r="B526" s="480"/>
      <c r="D526" s="294"/>
    </row>
    <row r="527" spans="2:4" ht="15.75" customHeight="1">
      <c r="B527" s="480"/>
      <c r="D527" s="294"/>
    </row>
    <row r="528" spans="2:4" ht="15.75" customHeight="1">
      <c r="B528" s="480"/>
      <c r="D528" s="294"/>
    </row>
    <row r="529" spans="2:4" ht="15.75" customHeight="1">
      <c r="B529" s="480"/>
      <c r="D529" s="294"/>
    </row>
    <row r="530" spans="2:4" ht="15.75" customHeight="1">
      <c r="B530" s="480"/>
      <c r="D530" s="294"/>
    </row>
    <row r="531" spans="2:4" ht="15.75" customHeight="1">
      <c r="B531" s="480"/>
      <c r="D531" s="294"/>
    </row>
    <row r="532" spans="2:4" ht="15.75" customHeight="1">
      <c r="B532" s="480"/>
      <c r="D532" s="294"/>
    </row>
    <row r="533" spans="2:4" ht="15.75" customHeight="1">
      <c r="B533" s="480"/>
      <c r="D533" s="294"/>
    </row>
    <row r="534" spans="2:4" ht="15.75" customHeight="1">
      <c r="B534" s="480"/>
      <c r="D534" s="294"/>
    </row>
    <row r="535" spans="2:4" ht="15.75" customHeight="1">
      <c r="B535" s="480"/>
      <c r="D535" s="294"/>
    </row>
    <row r="536" spans="2:4" ht="15.75" customHeight="1">
      <c r="B536" s="480"/>
      <c r="D536" s="294"/>
    </row>
    <row r="537" spans="2:4" ht="15.75" customHeight="1">
      <c r="B537" s="480"/>
      <c r="D537" s="294"/>
    </row>
    <row r="538" spans="2:4" ht="15.75" customHeight="1">
      <c r="B538" s="480"/>
      <c r="D538" s="294"/>
    </row>
    <row r="539" spans="2:4" ht="15.75" customHeight="1">
      <c r="B539" s="480"/>
      <c r="D539" s="294"/>
    </row>
    <row r="540" spans="2:4" ht="15.75" customHeight="1">
      <c r="B540" s="480"/>
      <c r="D540" s="294"/>
    </row>
    <row r="541" spans="2:4" ht="15.75" customHeight="1">
      <c r="B541" s="480"/>
      <c r="D541" s="294"/>
    </row>
    <row r="542" spans="2:4" ht="15.75" customHeight="1">
      <c r="B542" s="480"/>
      <c r="D542" s="294"/>
    </row>
    <row r="543" spans="2:4" ht="15.75" customHeight="1">
      <c r="B543" s="480"/>
      <c r="D543" s="294"/>
    </row>
    <row r="544" spans="2:4" ht="15.75" customHeight="1">
      <c r="B544" s="480"/>
      <c r="D544" s="294"/>
    </row>
    <row r="545" spans="2:4" ht="15.75" customHeight="1">
      <c r="B545" s="480"/>
      <c r="D545" s="294"/>
    </row>
    <row r="546" spans="2:4" ht="15.75" customHeight="1">
      <c r="B546" s="480"/>
      <c r="D546" s="294"/>
    </row>
    <row r="547" spans="2:4" ht="15.75" customHeight="1">
      <c r="B547" s="480"/>
      <c r="D547" s="294"/>
    </row>
    <row r="548" spans="2:4" ht="15.75" customHeight="1">
      <c r="B548" s="480"/>
      <c r="D548" s="294"/>
    </row>
    <row r="549" spans="2:4" ht="15.75" customHeight="1">
      <c r="B549" s="480"/>
      <c r="D549" s="294"/>
    </row>
    <row r="550" spans="2:4" ht="15.75" customHeight="1">
      <c r="B550" s="480"/>
      <c r="D550" s="294"/>
    </row>
    <row r="551" spans="2:4" ht="15.75" customHeight="1">
      <c r="B551" s="480"/>
      <c r="D551" s="294"/>
    </row>
    <row r="552" spans="2:4" ht="15.75" customHeight="1">
      <c r="B552" s="480"/>
      <c r="D552" s="294"/>
    </row>
    <row r="553" spans="2:4" ht="15.75" customHeight="1">
      <c r="B553" s="480"/>
      <c r="D553" s="294"/>
    </row>
    <row r="554" spans="2:4" ht="15.75" customHeight="1">
      <c r="B554" s="480"/>
      <c r="D554" s="294"/>
    </row>
    <row r="555" spans="2:4" ht="15.75" customHeight="1">
      <c r="B555" s="480"/>
      <c r="D555" s="294"/>
    </row>
    <row r="556" spans="2:4" ht="15.75" customHeight="1">
      <c r="B556" s="480"/>
      <c r="D556" s="294"/>
    </row>
    <row r="557" spans="2:4" ht="15.75" customHeight="1">
      <c r="B557" s="480"/>
      <c r="D557" s="294"/>
    </row>
    <row r="558" spans="2:4" ht="15.75" customHeight="1">
      <c r="B558" s="480"/>
      <c r="D558" s="294"/>
    </row>
    <row r="559" spans="2:4" ht="15.75" customHeight="1">
      <c r="B559" s="480"/>
      <c r="D559" s="294"/>
    </row>
    <row r="560" spans="2:4" ht="15.75" customHeight="1">
      <c r="B560" s="480"/>
      <c r="D560" s="294"/>
    </row>
    <row r="561" spans="2:4" ht="15.75" customHeight="1">
      <c r="B561" s="480"/>
      <c r="D561" s="294"/>
    </row>
    <row r="562" spans="2:4" ht="15.75" customHeight="1">
      <c r="B562" s="480"/>
      <c r="D562" s="294"/>
    </row>
    <row r="563" spans="2:4" ht="15.75" customHeight="1">
      <c r="B563" s="480"/>
      <c r="D563" s="294"/>
    </row>
    <row r="564" spans="2:4" ht="15.75" customHeight="1">
      <c r="B564" s="480"/>
      <c r="D564" s="294"/>
    </row>
    <row r="565" spans="2:4" ht="15.75" customHeight="1">
      <c r="B565" s="480"/>
      <c r="D565" s="294"/>
    </row>
    <row r="566" spans="2:4" ht="15.75" customHeight="1">
      <c r="B566" s="480"/>
      <c r="D566" s="294"/>
    </row>
    <row r="567" spans="2:4" ht="15.75" customHeight="1">
      <c r="B567" s="480"/>
      <c r="D567" s="294"/>
    </row>
    <row r="568" spans="2:4" ht="15.75" customHeight="1">
      <c r="B568" s="480"/>
      <c r="D568" s="294"/>
    </row>
    <row r="569" spans="2:4" ht="15.75" customHeight="1">
      <c r="B569" s="480"/>
      <c r="D569" s="294"/>
    </row>
    <row r="570" spans="2:4" ht="15.75" customHeight="1">
      <c r="B570" s="480"/>
      <c r="D570" s="294"/>
    </row>
    <row r="571" spans="2:4" ht="15.75" customHeight="1">
      <c r="B571" s="480"/>
      <c r="D571" s="294"/>
    </row>
    <row r="572" spans="2:4" ht="15.75" customHeight="1">
      <c r="B572" s="480"/>
      <c r="D572" s="294"/>
    </row>
    <row r="573" spans="2:4" ht="15.75" customHeight="1">
      <c r="B573" s="480"/>
      <c r="D573" s="294"/>
    </row>
    <row r="574" spans="2:4" ht="15.75" customHeight="1">
      <c r="B574" s="480"/>
      <c r="D574" s="294"/>
    </row>
    <row r="575" spans="2:4" ht="15.75" customHeight="1">
      <c r="B575" s="480"/>
      <c r="D575" s="294"/>
    </row>
    <row r="576" spans="2:4" ht="15.75" customHeight="1">
      <c r="B576" s="480"/>
      <c r="D576" s="294"/>
    </row>
    <row r="577" spans="2:4" ht="15.75" customHeight="1">
      <c r="B577" s="480"/>
      <c r="D577" s="294"/>
    </row>
    <row r="578" spans="2:4" ht="15.75" customHeight="1">
      <c r="B578" s="480"/>
      <c r="D578" s="294"/>
    </row>
    <row r="579" spans="2:4" ht="15.75" customHeight="1">
      <c r="B579" s="480"/>
      <c r="D579" s="294"/>
    </row>
    <row r="580" spans="2:4" ht="15.75" customHeight="1">
      <c r="B580" s="480"/>
      <c r="D580" s="294"/>
    </row>
    <row r="581" spans="2:4" ht="15.75" customHeight="1">
      <c r="B581" s="480"/>
      <c r="D581" s="294"/>
    </row>
    <row r="582" spans="2:4" ht="15.75" customHeight="1">
      <c r="B582" s="480"/>
      <c r="D582" s="294"/>
    </row>
    <row r="583" spans="2:4" ht="15.75" customHeight="1">
      <c r="B583" s="480"/>
      <c r="D583" s="294"/>
    </row>
    <row r="584" spans="2:4" ht="15.75" customHeight="1">
      <c r="B584" s="480"/>
      <c r="D584" s="294"/>
    </row>
    <row r="585" spans="2:4" ht="15.75" customHeight="1">
      <c r="B585" s="480"/>
      <c r="D585" s="294"/>
    </row>
    <row r="586" spans="2:4" ht="15.75" customHeight="1">
      <c r="B586" s="480"/>
      <c r="D586" s="294"/>
    </row>
    <row r="587" spans="2:4" ht="15.75" customHeight="1">
      <c r="B587" s="480"/>
      <c r="D587" s="294"/>
    </row>
    <row r="588" spans="2:4" ht="15.75" customHeight="1">
      <c r="B588" s="480"/>
      <c r="D588" s="294"/>
    </row>
    <row r="589" spans="2:4" ht="15.75" customHeight="1">
      <c r="B589" s="480"/>
      <c r="D589" s="294"/>
    </row>
    <row r="590" spans="2:4" ht="15.75" customHeight="1">
      <c r="B590" s="480"/>
      <c r="D590" s="294"/>
    </row>
    <row r="591" spans="2:4" ht="15.75" customHeight="1">
      <c r="B591" s="480"/>
      <c r="D591" s="294"/>
    </row>
    <row r="592" spans="2:4" ht="15.75" customHeight="1">
      <c r="B592" s="480"/>
      <c r="D592" s="294"/>
    </row>
    <row r="593" spans="2:4" ht="15.75" customHeight="1">
      <c r="B593" s="480"/>
      <c r="D593" s="294"/>
    </row>
    <row r="594" spans="2:4" ht="15.75" customHeight="1">
      <c r="B594" s="480"/>
      <c r="D594" s="294"/>
    </row>
    <row r="595" spans="2:4" ht="15.75" customHeight="1">
      <c r="B595" s="480"/>
      <c r="D595" s="294"/>
    </row>
    <row r="596" spans="2:4" ht="15.75" customHeight="1">
      <c r="B596" s="480"/>
      <c r="D596" s="294"/>
    </row>
    <row r="597" spans="2:4" ht="15.75" customHeight="1">
      <c r="B597" s="480"/>
      <c r="D597" s="294"/>
    </row>
    <row r="598" spans="2:4" ht="15.75" customHeight="1">
      <c r="B598" s="480"/>
      <c r="D598" s="294"/>
    </row>
    <row r="599" spans="2:4" ht="15.75" customHeight="1">
      <c r="B599" s="480"/>
      <c r="D599" s="294"/>
    </row>
    <row r="600" spans="2:4" ht="15.75" customHeight="1">
      <c r="B600" s="480"/>
      <c r="D600" s="294"/>
    </row>
    <row r="601" spans="2:4" ht="15.75" customHeight="1">
      <c r="B601" s="480"/>
      <c r="D601" s="294"/>
    </row>
    <row r="602" spans="2:4" ht="15.75" customHeight="1">
      <c r="B602" s="480"/>
      <c r="D602" s="294"/>
    </row>
    <row r="603" spans="2:4" ht="15.75" customHeight="1">
      <c r="B603" s="480"/>
      <c r="D603" s="294"/>
    </row>
    <row r="604" spans="2:4" ht="15.75" customHeight="1">
      <c r="B604" s="480"/>
      <c r="D604" s="294"/>
    </row>
    <row r="605" spans="2:4" ht="15.75" customHeight="1">
      <c r="B605" s="480"/>
      <c r="D605" s="294"/>
    </row>
    <row r="606" spans="2:4" ht="15.75" customHeight="1">
      <c r="B606" s="480"/>
      <c r="D606" s="294"/>
    </row>
    <row r="607" spans="2:4" ht="15.75" customHeight="1">
      <c r="B607" s="480"/>
      <c r="D607" s="294"/>
    </row>
    <row r="608" spans="2:4" ht="15.75" customHeight="1">
      <c r="B608" s="480"/>
      <c r="D608" s="294"/>
    </row>
    <row r="609" spans="2:4" ht="15.75" customHeight="1">
      <c r="B609" s="480"/>
      <c r="D609" s="294"/>
    </row>
    <row r="610" spans="2:4" ht="15.75" customHeight="1">
      <c r="B610" s="480"/>
      <c r="D610" s="294"/>
    </row>
    <row r="611" spans="2:4" ht="15.75" customHeight="1">
      <c r="B611" s="480"/>
      <c r="D611" s="294"/>
    </row>
    <row r="612" spans="2:4" ht="15.75" customHeight="1">
      <c r="B612" s="480"/>
      <c r="D612" s="294"/>
    </row>
    <row r="613" spans="2:4" ht="15.75" customHeight="1">
      <c r="B613" s="480"/>
      <c r="D613" s="294"/>
    </row>
    <row r="614" spans="2:4" ht="15.75" customHeight="1">
      <c r="B614" s="480"/>
      <c r="D614" s="294"/>
    </row>
    <row r="615" spans="2:4" ht="15.75" customHeight="1">
      <c r="B615" s="480"/>
      <c r="D615" s="294"/>
    </row>
    <row r="616" spans="2:4" ht="15.75" customHeight="1">
      <c r="B616" s="480"/>
      <c r="D616" s="294"/>
    </row>
    <row r="617" spans="2:4" ht="15.75" customHeight="1">
      <c r="B617" s="480"/>
      <c r="D617" s="294"/>
    </row>
    <row r="618" spans="2:4" ht="15.75" customHeight="1">
      <c r="B618" s="480"/>
      <c r="D618" s="294"/>
    </row>
    <row r="619" spans="2:4" ht="15.75" customHeight="1">
      <c r="B619" s="480"/>
      <c r="D619" s="294"/>
    </row>
    <row r="620" spans="2:4" ht="15.75" customHeight="1">
      <c r="B620" s="480"/>
      <c r="D620" s="294"/>
    </row>
    <row r="621" spans="2:4" ht="15.75" customHeight="1">
      <c r="B621" s="480"/>
      <c r="D621" s="294"/>
    </row>
    <row r="622" spans="2:4" ht="15.75" customHeight="1">
      <c r="B622" s="480"/>
      <c r="D622" s="294"/>
    </row>
    <row r="623" spans="2:4" ht="15.75" customHeight="1">
      <c r="B623" s="480"/>
      <c r="D623" s="294"/>
    </row>
    <row r="624" spans="2:4" ht="15.75" customHeight="1">
      <c r="B624" s="480"/>
      <c r="D624" s="294"/>
    </row>
    <row r="625" spans="2:4" ht="15.75" customHeight="1">
      <c r="B625" s="480"/>
      <c r="D625" s="294"/>
    </row>
    <row r="626" spans="2:4" ht="15.75" customHeight="1">
      <c r="B626" s="480"/>
      <c r="D626" s="294"/>
    </row>
    <row r="627" spans="2:4" ht="15.75" customHeight="1">
      <c r="B627" s="480"/>
      <c r="D627" s="294"/>
    </row>
    <row r="628" spans="2:4" ht="15.75" customHeight="1">
      <c r="B628" s="480"/>
      <c r="D628" s="294"/>
    </row>
    <row r="629" spans="2:4" ht="15.75" customHeight="1">
      <c r="B629" s="480"/>
      <c r="D629" s="294"/>
    </row>
    <row r="630" spans="2:4" ht="15.75" customHeight="1">
      <c r="B630" s="480"/>
      <c r="D630" s="294"/>
    </row>
    <row r="631" spans="2:4" ht="15.75" customHeight="1">
      <c r="B631" s="480"/>
      <c r="D631" s="294"/>
    </row>
    <row r="632" spans="2:4" ht="15.75" customHeight="1">
      <c r="B632" s="480"/>
      <c r="D632" s="294"/>
    </row>
    <row r="633" spans="2:4" ht="15.75" customHeight="1">
      <c r="B633" s="480"/>
      <c r="D633" s="294"/>
    </row>
    <row r="634" spans="2:4" ht="15.75" customHeight="1">
      <c r="B634" s="480"/>
      <c r="D634" s="294"/>
    </row>
    <row r="635" spans="2:4" ht="15.75" customHeight="1">
      <c r="B635" s="480"/>
      <c r="D635" s="294"/>
    </row>
    <row r="636" spans="2:4" ht="15.75" customHeight="1">
      <c r="B636" s="480"/>
      <c r="D636" s="294"/>
    </row>
    <row r="637" spans="2:4" ht="15.75" customHeight="1">
      <c r="B637" s="480"/>
      <c r="D637" s="294"/>
    </row>
    <row r="638" spans="2:4" ht="15.75" customHeight="1">
      <c r="B638" s="480"/>
      <c r="D638" s="294"/>
    </row>
    <row r="639" spans="2:4" ht="15.75" customHeight="1">
      <c r="B639" s="480"/>
      <c r="D639" s="294"/>
    </row>
    <row r="640" spans="2:4" ht="15.75" customHeight="1">
      <c r="B640" s="480"/>
      <c r="D640" s="294"/>
    </row>
    <row r="641" spans="2:4" ht="15.75" customHeight="1">
      <c r="B641" s="480"/>
      <c r="D641" s="294"/>
    </row>
    <row r="642" spans="2:4" ht="15.75" customHeight="1">
      <c r="B642" s="480"/>
      <c r="D642" s="294"/>
    </row>
    <row r="643" spans="2:4" ht="15.75" customHeight="1">
      <c r="B643" s="480"/>
      <c r="D643" s="294"/>
    </row>
    <row r="644" spans="2:4" ht="15.75" customHeight="1">
      <c r="B644" s="480"/>
      <c r="D644" s="294"/>
    </row>
    <row r="645" spans="2:4" ht="15.75" customHeight="1">
      <c r="B645" s="480"/>
      <c r="D645" s="294"/>
    </row>
    <row r="646" spans="2:4" ht="15.75" customHeight="1">
      <c r="B646" s="480"/>
      <c r="D646" s="294"/>
    </row>
    <row r="647" spans="2:4" ht="15.75" customHeight="1">
      <c r="B647" s="480"/>
      <c r="D647" s="294"/>
    </row>
    <row r="648" spans="2:4" ht="15.75" customHeight="1">
      <c r="B648" s="480"/>
      <c r="D648" s="294"/>
    </row>
    <row r="649" spans="2:4" ht="15.75" customHeight="1">
      <c r="B649" s="480"/>
      <c r="D649" s="294"/>
    </row>
    <row r="650" spans="2:4" ht="15.75" customHeight="1">
      <c r="B650" s="480"/>
      <c r="D650" s="294"/>
    </row>
    <row r="651" spans="2:4" ht="15.75" customHeight="1">
      <c r="B651" s="480"/>
      <c r="D651" s="294"/>
    </row>
    <row r="652" spans="2:4" ht="15.75" customHeight="1">
      <c r="B652" s="480"/>
      <c r="D652" s="294"/>
    </row>
    <row r="653" spans="2:4" ht="15.75" customHeight="1">
      <c r="B653" s="480"/>
      <c r="D653" s="294"/>
    </row>
    <row r="654" spans="2:4" ht="15.75" customHeight="1">
      <c r="B654" s="480"/>
      <c r="D654" s="294"/>
    </row>
    <row r="655" spans="2:4" ht="15.75" customHeight="1">
      <c r="B655" s="480"/>
      <c r="D655" s="294"/>
    </row>
    <row r="656" spans="2:4" ht="15.75" customHeight="1">
      <c r="B656" s="480"/>
      <c r="D656" s="294"/>
    </row>
    <row r="657" spans="2:4" ht="15.75" customHeight="1">
      <c r="B657" s="480"/>
      <c r="D657" s="294"/>
    </row>
    <row r="658" spans="2:4" ht="15.75" customHeight="1">
      <c r="B658" s="480"/>
      <c r="D658" s="294"/>
    </row>
    <row r="659" spans="2:4" ht="15.75" customHeight="1">
      <c r="B659" s="480"/>
      <c r="D659" s="294"/>
    </row>
    <row r="660" spans="2:4" ht="15.75" customHeight="1">
      <c r="B660" s="480"/>
      <c r="D660" s="294"/>
    </row>
    <row r="661" spans="2:4" ht="15.75" customHeight="1">
      <c r="B661" s="480"/>
      <c r="D661" s="294"/>
    </row>
    <row r="662" spans="2:4" ht="15.75" customHeight="1">
      <c r="B662" s="480"/>
      <c r="D662" s="294"/>
    </row>
    <row r="663" spans="2:4" ht="15.75" customHeight="1">
      <c r="B663" s="480"/>
      <c r="D663" s="294"/>
    </row>
    <row r="664" spans="2:4" ht="15.75" customHeight="1">
      <c r="B664" s="480"/>
      <c r="D664" s="294"/>
    </row>
    <row r="665" spans="2:4" ht="15.75" customHeight="1">
      <c r="B665" s="480"/>
      <c r="D665" s="294"/>
    </row>
    <row r="666" spans="2:4" ht="15.75" customHeight="1">
      <c r="B666" s="480"/>
      <c r="D666" s="294"/>
    </row>
    <row r="667" spans="2:4" ht="15.75" customHeight="1">
      <c r="B667" s="480"/>
      <c r="D667" s="294"/>
    </row>
    <row r="668" spans="2:4" ht="15.75" customHeight="1">
      <c r="B668" s="480"/>
      <c r="D668" s="294"/>
    </row>
    <row r="669" spans="2:4" ht="15.75" customHeight="1">
      <c r="B669" s="480"/>
      <c r="D669" s="294"/>
    </row>
    <row r="670" spans="2:4" ht="15.75" customHeight="1">
      <c r="B670" s="480"/>
      <c r="D670" s="294"/>
    </row>
    <row r="671" spans="2:4" ht="15.75" customHeight="1">
      <c r="B671" s="480"/>
      <c r="D671" s="294"/>
    </row>
    <row r="672" spans="2:4" ht="15.75" customHeight="1">
      <c r="B672" s="480"/>
      <c r="D672" s="294"/>
    </row>
    <row r="673" spans="2:4" ht="15.75" customHeight="1">
      <c r="B673" s="480"/>
      <c r="D673" s="294"/>
    </row>
    <row r="674" spans="2:4" ht="15.75" customHeight="1">
      <c r="B674" s="480"/>
      <c r="D674" s="294"/>
    </row>
    <row r="675" spans="2:4" ht="15.75" customHeight="1">
      <c r="B675" s="480"/>
      <c r="D675" s="294"/>
    </row>
    <row r="676" spans="2:4" ht="15.75" customHeight="1">
      <c r="B676" s="480"/>
      <c r="D676" s="294"/>
    </row>
    <row r="677" spans="2:4" ht="15.75" customHeight="1">
      <c r="B677" s="480"/>
      <c r="D677" s="294"/>
    </row>
    <row r="678" spans="2:4" ht="15.75" customHeight="1">
      <c r="B678" s="480"/>
      <c r="D678" s="294"/>
    </row>
    <row r="679" spans="2:4" ht="15.75" customHeight="1">
      <c r="B679" s="480"/>
      <c r="D679" s="294"/>
    </row>
    <row r="680" spans="2:4" ht="15.75" customHeight="1">
      <c r="B680" s="480"/>
      <c r="D680" s="294"/>
    </row>
    <row r="681" spans="2:4" ht="15.75" customHeight="1">
      <c r="B681" s="480"/>
      <c r="D681" s="294"/>
    </row>
    <row r="682" spans="2:4" ht="15.75" customHeight="1">
      <c r="B682" s="480"/>
      <c r="D682" s="294"/>
    </row>
    <row r="683" spans="2:4" ht="15.75" customHeight="1">
      <c r="B683" s="480"/>
      <c r="D683" s="294"/>
    </row>
    <row r="684" spans="2:4" ht="15.75" customHeight="1">
      <c r="B684" s="480"/>
      <c r="D684" s="294"/>
    </row>
    <row r="685" spans="2:4" ht="15.75" customHeight="1">
      <c r="B685" s="480"/>
      <c r="D685" s="294"/>
    </row>
    <row r="686" spans="2:4" ht="15.75" customHeight="1">
      <c r="B686" s="480"/>
      <c r="D686" s="294"/>
    </row>
    <row r="687" spans="2:4" ht="15.75" customHeight="1">
      <c r="B687" s="480"/>
      <c r="D687" s="294"/>
    </row>
    <row r="688" spans="2:4" ht="15.75" customHeight="1">
      <c r="B688" s="480"/>
      <c r="D688" s="294"/>
    </row>
    <row r="689" spans="2:4" ht="15.75" customHeight="1">
      <c r="B689" s="480"/>
      <c r="D689" s="294"/>
    </row>
    <row r="690" spans="2:4" ht="15.75" customHeight="1">
      <c r="B690" s="480"/>
      <c r="D690" s="294"/>
    </row>
    <row r="691" spans="2:4" ht="15.75" customHeight="1">
      <c r="B691" s="480"/>
      <c r="D691" s="294"/>
    </row>
    <row r="692" spans="2:4" ht="15.75" customHeight="1">
      <c r="B692" s="480"/>
      <c r="D692" s="294"/>
    </row>
    <row r="693" spans="2:4" ht="15.75" customHeight="1">
      <c r="B693" s="480"/>
      <c r="D693" s="294"/>
    </row>
    <row r="694" spans="2:4" ht="15.75" customHeight="1">
      <c r="B694" s="480"/>
      <c r="D694" s="294"/>
    </row>
    <row r="695" spans="2:4" ht="15.75" customHeight="1">
      <c r="B695" s="480"/>
      <c r="D695" s="294"/>
    </row>
    <row r="696" spans="2:4" ht="15.75" customHeight="1">
      <c r="B696" s="480"/>
      <c r="D696" s="294"/>
    </row>
    <row r="697" spans="2:4" ht="15.75" customHeight="1">
      <c r="B697" s="480"/>
      <c r="D697" s="294"/>
    </row>
    <row r="698" spans="2:4" ht="15.75" customHeight="1">
      <c r="B698" s="480"/>
      <c r="D698" s="294"/>
    </row>
    <row r="699" spans="2:4" ht="15.75" customHeight="1">
      <c r="B699" s="480"/>
      <c r="D699" s="294"/>
    </row>
    <row r="700" spans="2:4" ht="15.75" customHeight="1">
      <c r="B700" s="480"/>
      <c r="D700" s="294"/>
    </row>
    <row r="701" spans="2:4" ht="15.75" customHeight="1">
      <c r="B701" s="480"/>
      <c r="D701" s="294"/>
    </row>
    <row r="702" spans="2:4" ht="15.75" customHeight="1">
      <c r="B702" s="480"/>
      <c r="D702" s="294"/>
    </row>
    <row r="703" spans="2:4" ht="15.75" customHeight="1">
      <c r="B703" s="480"/>
      <c r="D703" s="294"/>
    </row>
    <row r="704" spans="2:4" ht="15.75" customHeight="1">
      <c r="B704" s="480"/>
      <c r="D704" s="294"/>
    </row>
    <row r="705" spans="2:4" ht="15.75" customHeight="1">
      <c r="B705" s="480"/>
      <c r="D705" s="294"/>
    </row>
    <row r="706" spans="2:4" ht="15.75" customHeight="1">
      <c r="B706" s="480"/>
      <c r="D706" s="294"/>
    </row>
    <row r="707" spans="2:4" ht="15.75" customHeight="1">
      <c r="B707" s="480"/>
      <c r="D707" s="294"/>
    </row>
    <row r="708" spans="2:4" ht="15.75" customHeight="1">
      <c r="B708" s="480"/>
      <c r="D708" s="294"/>
    </row>
    <row r="709" spans="2:4" ht="15.75" customHeight="1">
      <c r="B709" s="480"/>
      <c r="D709" s="294"/>
    </row>
    <row r="710" spans="2:4" ht="15.75" customHeight="1">
      <c r="B710" s="480"/>
      <c r="D710" s="294"/>
    </row>
    <row r="711" spans="2:4" ht="15.75" customHeight="1">
      <c r="B711" s="480"/>
      <c r="D711" s="294"/>
    </row>
    <row r="712" spans="2:4" ht="15.75" customHeight="1">
      <c r="B712" s="480"/>
      <c r="D712" s="294"/>
    </row>
    <row r="713" spans="2:4" ht="15.75" customHeight="1">
      <c r="B713" s="480"/>
      <c r="D713" s="294"/>
    </row>
    <row r="714" spans="2:4" ht="15.75" customHeight="1">
      <c r="B714" s="480"/>
      <c r="D714" s="294"/>
    </row>
    <row r="715" spans="2:4" ht="15.75" customHeight="1">
      <c r="B715" s="480"/>
      <c r="D715" s="294"/>
    </row>
    <row r="716" spans="2:4" ht="15.75" customHeight="1">
      <c r="B716" s="480"/>
      <c r="D716" s="294"/>
    </row>
    <row r="717" spans="2:4" ht="15.75" customHeight="1">
      <c r="B717" s="480"/>
      <c r="D717" s="294"/>
    </row>
    <row r="718" spans="2:4" ht="15.75" customHeight="1">
      <c r="B718" s="480"/>
      <c r="D718" s="294"/>
    </row>
    <row r="719" spans="2:4" ht="15.75" customHeight="1">
      <c r="B719" s="480"/>
      <c r="D719" s="294"/>
    </row>
    <row r="720" spans="2:4" ht="15.75" customHeight="1">
      <c r="B720" s="480"/>
      <c r="D720" s="294"/>
    </row>
    <row r="721" spans="2:4" ht="15.75" customHeight="1">
      <c r="B721" s="480"/>
      <c r="D721" s="294"/>
    </row>
    <row r="722" spans="2:4" ht="15.75" customHeight="1">
      <c r="B722" s="480"/>
      <c r="D722" s="294"/>
    </row>
    <row r="723" spans="2:4" ht="15.75" customHeight="1">
      <c r="B723" s="480"/>
      <c r="D723" s="294"/>
    </row>
    <row r="724" spans="2:4" ht="15.75" customHeight="1">
      <c r="B724" s="480"/>
      <c r="D724" s="294"/>
    </row>
    <row r="725" spans="2:4" ht="15.75" customHeight="1">
      <c r="B725" s="480"/>
      <c r="D725" s="294"/>
    </row>
    <row r="726" spans="2:4" ht="15.75" customHeight="1">
      <c r="B726" s="480"/>
      <c r="D726" s="294"/>
    </row>
    <row r="727" spans="2:4" ht="15.75" customHeight="1">
      <c r="B727" s="480"/>
      <c r="D727" s="294"/>
    </row>
    <row r="728" spans="2:4" ht="15.75" customHeight="1">
      <c r="B728" s="480"/>
      <c r="D728" s="294"/>
    </row>
    <row r="729" spans="2:4" ht="15.75" customHeight="1">
      <c r="B729" s="480"/>
      <c r="D729" s="294"/>
    </row>
    <row r="730" spans="2:4" ht="15.75" customHeight="1">
      <c r="B730" s="480"/>
      <c r="D730" s="294"/>
    </row>
    <row r="731" spans="2:4" ht="15.75" customHeight="1">
      <c r="B731" s="480"/>
      <c r="D731" s="294"/>
    </row>
    <row r="732" spans="2:4" ht="15.75" customHeight="1">
      <c r="B732" s="480"/>
      <c r="D732" s="294"/>
    </row>
    <row r="733" spans="2:4" ht="15.75" customHeight="1">
      <c r="B733" s="480"/>
      <c r="D733" s="294"/>
    </row>
    <row r="734" spans="2:4" ht="15.75" customHeight="1">
      <c r="B734" s="480"/>
      <c r="D734" s="294"/>
    </row>
    <row r="735" spans="2:4" ht="15.75" customHeight="1">
      <c r="B735" s="480"/>
      <c r="D735" s="294"/>
    </row>
    <row r="736" spans="2:4" ht="15.75" customHeight="1">
      <c r="B736" s="480"/>
      <c r="D736" s="294"/>
    </row>
    <row r="737" spans="2:4" ht="15.75" customHeight="1">
      <c r="B737" s="480"/>
      <c r="D737" s="294"/>
    </row>
    <row r="738" spans="2:4" ht="15.75" customHeight="1">
      <c r="B738" s="480"/>
      <c r="D738" s="294"/>
    </row>
    <row r="739" spans="2:4" ht="15.75" customHeight="1">
      <c r="B739" s="480"/>
      <c r="D739" s="294"/>
    </row>
    <row r="740" spans="2:4" ht="15.75" customHeight="1">
      <c r="B740" s="480"/>
      <c r="D740" s="294"/>
    </row>
    <row r="741" spans="2:4" ht="15.75" customHeight="1">
      <c r="B741" s="480"/>
      <c r="D741" s="294"/>
    </row>
    <row r="742" spans="2:4" ht="15.75" customHeight="1">
      <c r="B742" s="480"/>
      <c r="D742" s="294"/>
    </row>
    <row r="743" spans="2:4" ht="15.75" customHeight="1">
      <c r="B743" s="480"/>
      <c r="D743" s="294"/>
    </row>
    <row r="744" spans="2:4" ht="15.75" customHeight="1">
      <c r="B744" s="480"/>
      <c r="D744" s="294"/>
    </row>
    <row r="745" spans="2:4" ht="15.75" customHeight="1">
      <c r="B745" s="480"/>
      <c r="D745" s="294"/>
    </row>
    <row r="746" spans="2:4" ht="15.75" customHeight="1">
      <c r="B746" s="480"/>
      <c r="D746" s="294"/>
    </row>
    <row r="747" spans="2:4" ht="15.75" customHeight="1">
      <c r="B747" s="480"/>
      <c r="D747" s="294"/>
    </row>
    <row r="748" spans="2:4" ht="15.75" customHeight="1">
      <c r="B748" s="480"/>
      <c r="D748" s="294"/>
    </row>
    <row r="749" spans="2:4" ht="15.75" customHeight="1">
      <c r="B749" s="480"/>
      <c r="D749" s="294"/>
    </row>
    <row r="750" spans="2:4" ht="15.75" customHeight="1">
      <c r="B750" s="480"/>
      <c r="D750" s="294"/>
    </row>
    <row r="751" spans="2:4" ht="15.75" customHeight="1">
      <c r="B751" s="480"/>
      <c r="D751" s="294"/>
    </row>
    <row r="752" spans="2:4" ht="15.75" customHeight="1">
      <c r="B752" s="480"/>
      <c r="D752" s="294"/>
    </row>
    <row r="753" spans="2:4" ht="15.75" customHeight="1">
      <c r="B753" s="480"/>
      <c r="D753" s="294"/>
    </row>
    <row r="754" spans="2:4" ht="15.75" customHeight="1">
      <c r="B754" s="480"/>
      <c r="D754" s="294"/>
    </row>
    <row r="755" spans="2:4" ht="15.75" customHeight="1">
      <c r="B755" s="480"/>
      <c r="D755" s="294"/>
    </row>
    <row r="756" spans="2:4" ht="15.75" customHeight="1">
      <c r="B756" s="480"/>
      <c r="D756" s="294"/>
    </row>
    <row r="757" spans="2:4" ht="15.75" customHeight="1">
      <c r="B757" s="480"/>
      <c r="D757" s="294"/>
    </row>
    <row r="758" spans="2:4" ht="15.75" customHeight="1">
      <c r="B758" s="480"/>
      <c r="D758" s="294"/>
    </row>
    <row r="759" spans="2:4" ht="15.75" customHeight="1">
      <c r="B759" s="480"/>
      <c r="D759" s="294"/>
    </row>
    <row r="760" spans="2:4" ht="15.75" customHeight="1">
      <c r="B760" s="480"/>
      <c r="D760" s="294"/>
    </row>
    <row r="761" spans="2:4" ht="15.75" customHeight="1">
      <c r="B761" s="480"/>
      <c r="D761" s="294"/>
    </row>
    <row r="762" spans="2:4" ht="15.75" customHeight="1">
      <c r="B762" s="480"/>
      <c r="D762" s="294"/>
    </row>
    <row r="763" spans="2:4" ht="15.75" customHeight="1">
      <c r="B763" s="480"/>
      <c r="D763" s="294"/>
    </row>
    <row r="764" spans="2:4" ht="15.75" customHeight="1">
      <c r="B764" s="480"/>
      <c r="D764" s="294"/>
    </row>
    <row r="765" spans="2:4" ht="15.75" customHeight="1">
      <c r="B765" s="480"/>
      <c r="D765" s="294"/>
    </row>
    <row r="766" spans="2:4" ht="15.75" customHeight="1">
      <c r="B766" s="480"/>
      <c r="D766" s="294"/>
    </row>
    <row r="767" spans="2:4" ht="15.75" customHeight="1">
      <c r="B767" s="480"/>
      <c r="D767" s="294"/>
    </row>
    <row r="768" spans="2:4" ht="15.75" customHeight="1">
      <c r="B768" s="480"/>
      <c r="D768" s="294"/>
    </row>
    <row r="769" spans="2:4" ht="15.75" customHeight="1">
      <c r="B769" s="480"/>
      <c r="D769" s="294"/>
    </row>
    <row r="770" spans="2:4" ht="15.75" customHeight="1">
      <c r="B770" s="480"/>
      <c r="D770" s="294"/>
    </row>
    <row r="771" spans="2:4" ht="15.75" customHeight="1">
      <c r="B771" s="480"/>
      <c r="D771" s="294"/>
    </row>
    <row r="772" spans="2:4" ht="15.75" customHeight="1">
      <c r="B772" s="480"/>
      <c r="D772" s="294"/>
    </row>
    <row r="773" spans="2:4" ht="15.75" customHeight="1">
      <c r="B773" s="480"/>
      <c r="D773" s="294"/>
    </row>
    <row r="774" spans="2:4" ht="15.75" customHeight="1">
      <c r="B774" s="480"/>
      <c r="D774" s="294"/>
    </row>
    <row r="775" spans="2:4" ht="15.75" customHeight="1">
      <c r="B775" s="480"/>
      <c r="D775" s="294"/>
    </row>
    <row r="776" spans="2:4" ht="15.75" customHeight="1">
      <c r="B776" s="480"/>
      <c r="D776" s="294"/>
    </row>
    <row r="777" spans="2:4" ht="15.75" customHeight="1">
      <c r="B777" s="480"/>
      <c r="D777" s="294"/>
    </row>
    <row r="778" spans="2:4" ht="15.75" customHeight="1">
      <c r="B778" s="480"/>
      <c r="D778" s="294"/>
    </row>
    <row r="779" spans="2:4" ht="15.75" customHeight="1">
      <c r="B779" s="480"/>
      <c r="D779" s="294"/>
    </row>
    <row r="780" spans="2:4" ht="15.75" customHeight="1">
      <c r="B780" s="480"/>
      <c r="D780" s="294"/>
    </row>
    <row r="781" spans="2:4" ht="15.75" customHeight="1">
      <c r="B781" s="480"/>
      <c r="D781" s="294"/>
    </row>
    <row r="782" spans="2:4" ht="15.75" customHeight="1">
      <c r="B782" s="480"/>
      <c r="D782" s="294"/>
    </row>
    <row r="783" spans="2:4" ht="15.75" customHeight="1">
      <c r="B783" s="480"/>
      <c r="D783" s="294"/>
    </row>
    <row r="784" spans="2:4" ht="15.75" customHeight="1">
      <c r="B784" s="480"/>
      <c r="D784" s="294"/>
    </row>
    <row r="785" spans="2:4" ht="15.75" customHeight="1">
      <c r="B785" s="480"/>
      <c r="D785" s="294"/>
    </row>
    <row r="786" spans="2:4" ht="15.75" customHeight="1">
      <c r="B786" s="480"/>
      <c r="D786" s="294"/>
    </row>
    <row r="787" spans="2:4" ht="15.75" customHeight="1">
      <c r="B787" s="480"/>
      <c r="D787" s="294"/>
    </row>
    <row r="788" spans="2:4" ht="15.75" customHeight="1">
      <c r="B788" s="480"/>
      <c r="D788" s="294"/>
    </row>
    <row r="789" spans="2:4" ht="15.75" customHeight="1">
      <c r="B789" s="480"/>
      <c r="D789" s="294"/>
    </row>
    <row r="790" spans="2:4" ht="15.75" customHeight="1">
      <c r="B790" s="480"/>
      <c r="D790" s="294"/>
    </row>
    <row r="791" spans="2:4" ht="15.75" customHeight="1">
      <c r="B791" s="480"/>
      <c r="D791" s="294"/>
    </row>
    <row r="792" spans="2:4" ht="15.75" customHeight="1">
      <c r="B792" s="480"/>
      <c r="D792" s="294"/>
    </row>
    <row r="793" spans="2:4" ht="15.75" customHeight="1">
      <c r="B793" s="480"/>
      <c r="D793" s="294"/>
    </row>
    <row r="794" spans="2:4" ht="15.75" customHeight="1">
      <c r="B794" s="480"/>
      <c r="D794" s="294"/>
    </row>
    <row r="795" spans="2:4" ht="15.75" customHeight="1">
      <c r="B795" s="480"/>
      <c r="D795" s="294"/>
    </row>
    <row r="796" spans="2:4" ht="15.75" customHeight="1">
      <c r="B796" s="480"/>
      <c r="D796" s="294"/>
    </row>
    <row r="797" spans="2:4" ht="15.75" customHeight="1">
      <c r="B797" s="480"/>
      <c r="D797" s="294"/>
    </row>
    <row r="798" spans="2:4" ht="15.75" customHeight="1">
      <c r="B798" s="480"/>
      <c r="D798" s="294"/>
    </row>
    <row r="799" spans="2:4" ht="15.75" customHeight="1">
      <c r="B799" s="480"/>
      <c r="D799" s="294"/>
    </row>
    <row r="800" spans="2:4" ht="15.75" customHeight="1">
      <c r="B800" s="480"/>
      <c r="D800" s="294"/>
    </row>
    <row r="801" spans="2:4" ht="15.75" customHeight="1">
      <c r="B801" s="480"/>
      <c r="D801" s="294"/>
    </row>
    <row r="802" spans="2:4" ht="15.75" customHeight="1">
      <c r="B802" s="480"/>
      <c r="D802" s="294"/>
    </row>
    <row r="803" spans="2:4" ht="15.75" customHeight="1">
      <c r="B803" s="480"/>
      <c r="D803" s="294"/>
    </row>
    <row r="804" spans="2:4" ht="15.75" customHeight="1">
      <c r="B804" s="480"/>
      <c r="D804" s="294"/>
    </row>
    <row r="805" spans="2:4" ht="15.75" customHeight="1">
      <c r="B805" s="480"/>
      <c r="D805" s="294"/>
    </row>
    <row r="806" spans="2:4" ht="15.75" customHeight="1">
      <c r="B806" s="480"/>
      <c r="D806" s="294"/>
    </row>
    <row r="807" spans="2:4" ht="15.75" customHeight="1">
      <c r="B807" s="480"/>
      <c r="D807" s="294"/>
    </row>
    <row r="808" spans="2:4" ht="15.75" customHeight="1">
      <c r="B808" s="480"/>
      <c r="D808" s="294"/>
    </row>
    <row r="809" spans="2:4" ht="15.75" customHeight="1">
      <c r="B809" s="480"/>
      <c r="D809" s="294"/>
    </row>
    <row r="810" spans="2:4" ht="15.75" customHeight="1">
      <c r="B810" s="480"/>
      <c r="D810" s="294"/>
    </row>
    <row r="811" spans="2:4" ht="15.75" customHeight="1">
      <c r="B811" s="480"/>
      <c r="D811" s="294"/>
    </row>
    <row r="812" spans="2:4" ht="15.75" customHeight="1">
      <c r="B812" s="480"/>
      <c r="D812" s="294"/>
    </row>
    <row r="813" spans="2:4" ht="15.75" customHeight="1">
      <c r="B813" s="480"/>
      <c r="D813" s="294"/>
    </row>
    <row r="814" spans="2:4" ht="15.75" customHeight="1">
      <c r="B814" s="480"/>
      <c r="D814" s="294"/>
    </row>
    <row r="815" spans="2:4" ht="15.75" customHeight="1">
      <c r="B815" s="480"/>
      <c r="D815" s="294"/>
    </row>
    <row r="816" spans="2:4" ht="15.75" customHeight="1">
      <c r="B816" s="480"/>
      <c r="D816" s="294"/>
    </row>
    <row r="817" spans="2:4" ht="15.75" customHeight="1">
      <c r="B817" s="480"/>
      <c r="D817" s="294"/>
    </row>
    <row r="818" spans="2:4" ht="15.75" customHeight="1">
      <c r="B818" s="480"/>
      <c r="D818" s="294"/>
    </row>
    <row r="819" spans="2:4" ht="15.75" customHeight="1">
      <c r="B819" s="480"/>
      <c r="D819" s="294"/>
    </row>
    <row r="820" spans="2:4" ht="15.75" customHeight="1">
      <c r="B820" s="480"/>
      <c r="D820" s="294"/>
    </row>
    <row r="821" spans="2:4" ht="15.75" customHeight="1">
      <c r="B821" s="480"/>
      <c r="D821" s="294"/>
    </row>
    <row r="822" spans="2:4" ht="15.75" customHeight="1">
      <c r="B822" s="480"/>
      <c r="D822" s="294"/>
    </row>
    <row r="823" spans="2:4" ht="15.75" customHeight="1">
      <c r="B823" s="480"/>
      <c r="D823" s="294"/>
    </row>
    <row r="824" spans="2:4" ht="15.75" customHeight="1">
      <c r="B824" s="480"/>
      <c r="D824" s="294"/>
    </row>
    <row r="825" spans="2:4" ht="15.75" customHeight="1">
      <c r="B825" s="480"/>
      <c r="D825" s="294"/>
    </row>
    <row r="826" spans="2:4" ht="15.75" customHeight="1">
      <c r="B826" s="480"/>
      <c r="D826" s="294"/>
    </row>
    <row r="827" spans="2:4" ht="15.75" customHeight="1">
      <c r="B827" s="480"/>
      <c r="D827" s="294"/>
    </row>
    <row r="828" spans="2:4" ht="15.75" customHeight="1">
      <c r="B828" s="480"/>
      <c r="D828" s="294"/>
    </row>
    <row r="829" spans="2:4" ht="15.75" customHeight="1">
      <c r="B829" s="480"/>
      <c r="D829" s="294"/>
    </row>
    <row r="830" spans="2:4" ht="15.75" customHeight="1">
      <c r="B830" s="480"/>
      <c r="D830" s="294"/>
    </row>
    <row r="831" spans="2:4" ht="15.75" customHeight="1">
      <c r="B831" s="480"/>
      <c r="D831" s="294"/>
    </row>
    <row r="832" spans="2:4" ht="15.75" customHeight="1">
      <c r="B832" s="480"/>
      <c r="D832" s="294"/>
    </row>
    <row r="833" spans="2:4" ht="15.75" customHeight="1">
      <c r="B833" s="480"/>
      <c r="D833" s="294"/>
    </row>
    <row r="834" spans="2:4" ht="15.75" customHeight="1">
      <c r="B834" s="480"/>
      <c r="D834" s="294"/>
    </row>
    <row r="835" spans="2:4" ht="15.75" customHeight="1">
      <c r="B835" s="480"/>
      <c r="D835" s="294"/>
    </row>
    <row r="836" spans="2:4" ht="15.75" customHeight="1">
      <c r="B836" s="480"/>
      <c r="D836" s="294"/>
    </row>
    <row r="837" spans="2:4" ht="15.75" customHeight="1">
      <c r="B837" s="480"/>
      <c r="D837" s="294"/>
    </row>
    <row r="838" spans="2:4" ht="15.75" customHeight="1">
      <c r="B838" s="480"/>
      <c r="D838" s="294"/>
    </row>
    <row r="839" spans="2:4" ht="15.75" customHeight="1">
      <c r="B839" s="480"/>
      <c r="D839" s="294"/>
    </row>
    <row r="840" spans="2:4" ht="15.75" customHeight="1">
      <c r="B840" s="480"/>
      <c r="D840" s="294"/>
    </row>
    <row r="841" spans="2:4" ht="15.75" customHeight="1">
      <c r="B841" s="480"/>
      <c r="D841" s="294"/>
    </row>
    <row r="842" spans="2:4" ht="15.75" customHeight="1">
      <c r="B842" s="480"/>
      <c r="D842" s="294"/>
    </row>
    <row r="843" spans="2:4" ht="15.75" customHeight="1">
      <c r="B843" s="480"/>
      <c r="D843" s="294"/>
    </row>
    <row r="844" spans="2:4" ht="15.75" customHeight="1">
      <c r="B844" s="480"/>
      <c r="D844" s="294"/>
    </row>
    <row r="845" spans="2:4" ht="15.75" customHeight="1">
      <c r="B845" s="480"/>
      <c r="D845" s="294"/>
    </row>
    <row r="846" spans="2:4" ht="15.75" customHeight="1">
      <c r="B846" s="480"/>
      <c r="D846" s="294"/>
    </row>
    <row r="847" spans="2:4" ht="15.75" customHeight="1">
      <c r="B847" s="480"/>
      <c r="D847" s="294"/>
    </row>
    <row r="848" spans="2:4" ht="15.75" customHeight="1">
      <c r="B848" s="480"/>
      <c r="D848" s="294"/>
    </row>
    <row r="849" spans="2:4" ht="15.75" customHeight="1">
      <c r="B849" s="480"/>
      <c r="D849" s="294"/>
    </row>
    <row r="850" spans="2:4" ht="15.75" customHeight="1">
      <c r="B850" s="480"/>
      <c r="D850" s="294"/>
    </row>
    <row r="851" spans="2:4" ht="15.75" customHeight="1">
      <c r="B851" s="480"/>
      <c r="D851" s="294"/>
    </row>
    <row r="852" spans="2:4" ht="15.75" customHeight="1">
      <c r="B852" s="480"/>
      <c r="D852" s="294"/>
    </row>
    <row r="853" spans="2:4" ht="15.75" customHeight="1">
      <c r="B853" s="480"/>
      <c r="D853" s="294"/>
    </row>
    <row r="854" spans="2:4" ht="15.75" customHeight="1">
      <c r="B854" s="480"/>
      <c r="D854" s="294"/>
    </row>
    <row r="855" spans="2:4" ht="15.75" customHeight="1">
      <c r="B855" s="480"/>
      <c r="D855" s="294"/>
    </row>
    <row r="856" spans="2:4" ht="15.75" customHeight="1">
      <c r="B856" s="480"/>
      <c r="D856" s="294"/>
    </row>
    <row r="857" spans="2:4" ht="15.75" customHeight="1">
      <c r="B857" s="480"/>
      <c r="D857" s="294"/>
    </row>
    <row r="858" spans="2:4" ht="15.75" customHeight="1">
      <c r="B858" s="480"/>
      <c r="D858" s="294"/>
    </row>
    <row r="859" spans="2:4" ht="15.75" customHeight="1">
      <c r="B859" s="480"/>
      <c r="D859" s="294"/>
    </row>
    <row r="860" spans="2:4" ht="15.75" customHeight="1">
      <c r="B860" s="480"/>
      <c r="D860" s="294"/>
    </row>
    <row r="861" spans="2:4" ht="15.75" customHeight="1">
      <c r="B861" s="480"/>
      <c r="D861" s="294"/>
    </row>
    <row r="862" spans="2:4" ht="15.75" customHeight="1">
      <c r="B862" s="480"/>
      <c r="D862" s="294"/>
    </row>
    <row r="863" spans="2:4" ht="15.75" customHeight="1">
      <c r="B863" s="480"/>
      <c r="D863" s="294"/>
    </row>
    <row r="864" spans="2:4" ht="15.75" customHeight="1">
      <c r="B864" s="480"/>
      <c r="D864" s="294"/>
    </row>
    <row r="865" spans="2:4" ht="15.75" customHeight="1">
      <c r="B865" s="480"/>
      <c r="D865" s="294"/>
    </row>
    <row r="866" spans="2:4" ht="15.75" customHeight="1">
      <c r="B866" s="480"/>
      <c r="D866" s="294"/>
    </row>
    <row r="867" spans="2:4" ht="15.75" customHeight="1">
      <c r="B867" s="480"/>
      <c r="D867" s="294"/>
    </row>
    <row r="868" spans="2:4" ht="15.75" customHeight="1">
      <c r="B868" s="480"/>
      <c r="D868" s="294"/>
    </row>
    <row r="869" spans="2:4" ht="15.75" customHeight="1">
      <c r="B869" s="480"/>
      <c r="D869" s="294"/>
    </row>
    <row r="870" spans="2:4" ht="15.75" customHeight="1">
      <c r="B870" s="480"/>
      <c r="D870" s="294"/>
    </row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969"/>
  <sheetViews>
    <sheetView workbookViewId="0">
      <pane xSplit="3" ySplit="1" topLeftCell="D2" activePane="bottomRight" state="frozen"/>
      <selection pane="topRight" activeCell="E1" sqref="E1"/>
      <selection pane="bottomLeft" activeCell="A4" sqref="A4"/>
      <selection pane="bottomRight" activeCell="C93" sqref="C93"/>
    </sheetView>
  </sheetViews>
  <sheetFormatPr defaultColWidth="12.5703125" defaultRowHeight="15" customHeight="1"/>
  <cols>
    <col min="1" max="1" width="8.42578125" customWidth="1"/>
    <col min="2" max="2" width="15" customWidth="1"/>
    <col min="3" max="3" width="26.7109375" customWidth="1"/>
    <col min="4" max="4" width="19.140625" customWidth="1"/>
    <col min="5" max="5" width="68.28515625" customWidth="1"/>
  </cols>
  <sheetData>
    <row r="1" spans="1:5" ht="37.5" customHeight="1">
      <c r="A1" s="736" t="s">
        <v>1</v>
      </c>
      <c r="B1" s="737" t="s">
        <v>2</v>
      </c>
      <c r="C1" s="738" t="s">
        <v>4</v>
      </c>
      <c r="D1" s="739" t="s">
        <v>5</v>
      </c>
      <c r="E1" s="738" t="s">
        <v>6</v>
      </c>
    </row>
    <row r="2" spans="1:5" ht="30.75" customHeight="1">
      <c r="A2" s="740">
        <v>1</v>
      </c>
      <c r="B2" s="790">
        <v>45378</v>
      </c>
      <c r="C2" s="745" t="s">
        <v>169</v>
      </c>
      <c r="D2" s="744" t="s">
        <v>356</v>
      </c>
      <c r="E2" s="742" t="s">
        <v>800</v>
      </c>
    </row>
    <row r="3" spans="1:5" ht="30" customHeight="1">
      <c r="A3" s="727">
        <v>2</v>
      </c>
      <c r="B3" s="790">
        <v>45378</v>
      </c>
      <c r="C3" s="728" t="s">
        <v>801</v>
      </c>
      <c r="D3" s="729" t="s">
        <v>802</v>
      </c>
      <c r="E3" s="730" t="s">
        <v>803</v>
      </c>
    </row>
    <row r="4" spans="1:5" ht="32.25" customHeight="1">
      <c r="A4" s="740">
        <v>3</v>
      </c>
      <c r="B4" s="756">
        <v>45378</v>
      </c>
      <c r="C4" s="732" t="s">
        <v>804</v>
      </c>
      <c r="D4" s="733" t="s">
        <v>805</v>
      </c>
      <c r="E4" s="753" t="s">
        <v>806</v>
      </c>
    </row>
    <row r="5" spans="1:5" ht="30" customHeight="1">
      <c r="A5" s="727">
        <v>4</v>
      </c>
      <c r="B5" s="756">
        <v>45378</v>
      </c>
      <c r="C5" s="732" t="s">
        <v>807</v>
      </c>
      <c r="D5" s="733" t="s">
        <v>808</v>
      </c>
      <c r="E5" s="753" t="s">
        <v>809</v>
      </c>
    </row>
    <row r="6" spans="1:5" ht="34.5" customHeight="1">
      <c r="A6" s="740">
        <v>5</v>
      </c>
      <c r="B6" s="756">
        <v>45378</v>
      </c>
      <c r="C6" s="750" t="s">
        <v>71</v>
      </c>
      <c r="D6" s="744" t="s">
        <v>275</v>
      </c>
      <c r="E6" s="789" t="s">
        <v>212</v>
      </c>
    </row>
    <row r="7" spans="1:5" ht="30" customHeight="1">
      <c r="A7" s="727">
        <v>6</v>
      </c>
      <c r="B7" s="756">
        <v>45378</v>
      </c>
      <c r="C7" s="750" t="s">
        <v>810</v>
      </c>
      <c r="D7" s="740"/>
      <c r="E7" s="789" t="s">
        <v>239</v>
      </c>
    </row>
    <row r="8" spans="1:5" ht="31.5" customHeight="1">
      <c r="A8" s="740">
        <v>7</v>
      </c>
      <c r="B8" s="756">
        <v>45378</v>
      </c>
      <c r="C8" s="750" t="s">
        <v>811</v>
      </c>
      <c r="D8" s="740"/>
      <c r="E8" s="789" t="s">
        <v>73</v>
      </c>
    </row>
    <row r="9" spans="1:5" ht="37.5" customHeight="1">
      <c r="A9" s="727">
        <v>8</v>
      </c>
      <c r="B9" s="756">
        <v>45379</v>
      </c>
      <c r="C9" s="750" t="s">
        <v>812</v>
      </c>
      <c r="D9" s="744" t="s">
        <v>813</v>
      </c>
      <c r="E9" s="789" t="s">
        <v>814</v>
      </c>
    </row>
    <row r="10" spans="1:5" ht="36.75" customHeight="1">
      <c r="A10" s="740">
        <v>9</v>
      </c>
      <c r="B10" s="756">
        <v>45379</v>
      </c>
      <c r="C10" s="836" t="s">
        <v>374</v>
      </c>
      <c r="D10" s="733" t="s">
        <v>375</v>
      </c>
      <c r="E10" s="753" t="s">
        <v>815</v>
      </c>
    </row>
    <row r="11" spans="1:5" ht="36.75" customHeight="1">
      <c r="A11" s="727">
        <v>10</v>
      </c>
      <c r="B11" s="756">
        <v>45379</v>
      </c>
      <c r="C11" s="793" t="s">
        <v>816</v>
      </c>
      <c r="D11" s="744" t="s">
        <v>817</v>
      </c>
      <c r="E11" s="789" t="s">
        <v>818</v>
      </c>
    </row>
    <row r="12" spans="1:5" ht="34.5" customHeight="1">
      <c r="A12" s="740">
        <v>11</v>
      </c>
      <c r="B12" s="756">
        <v>45380</v>
      </c>
      <c r="C12" s="836" t="s">
        <v>579</v>
      </c>
      <c r="D12" s="733" t="s">
        <v>580</v>
      </c>
      <c r="E12" s="753" t="s">
        <v>581</v>
      </c>
    </row>
    <row r="13" spans="1:5" ht="36" customHeight="1">
      <c r="A13" s="727">
        <v>12</v>
      </c>
      <c r="B13" s="756">
        <v>45380</v>
      </c>
      <c r="C13" s="793" t="s">
        <v>812</v>
      </c>
      <c r="D13" s="729" t="s">
        <v>813</v>
      </c>
      <c r="E13" s="789" t="s">
        <v>814</v>
      </c>
    </row>
    <row r="14" spans="1:5" ht="33" customHeight="1">
      <c r="A14" s="740">
        <v>13</v>
      </c>
      <c r="B14" s="756">
        <v>45380</v>
      </c>
      <c r="C14" s="836" t="s">
        <v>269</v>
      </c>
      <c r="D14" s="733" t="s">
        <v>270</v>
      </c>
      <c r="E14" s="734" t="s">
        <v>271</v>
      </c>
    </row>
    <row r="15" spans="1:5" ht="33.75" customHeight="1">
      <c r="A15" s="727">
        <v>14</v>
      </c>
      <c r="B15" s="756">
        <v>45380</v>
      </c>
      <c r="C15" s="750" t="s">
        <v>153</v>
      </c>
      <c r="D15" s="729" t="s">
        <v>819</v>
      </c>
      <c r="E15" s="730" t="s">
        <v>96</v>
      </c>
    </row>
    <row r="16" spans="1:5" ht="30.75" customHeight="1">
      <c r="A16" s="740">
        <v>15</v>
      </c>
      <c r="B16" s="756">
        <v>45381</v>
      </c>
      <c r="C16" s="836" t="s">
        <v>29</v>
      </c>
      <c r="D16" s="752"/>
      <c r="E16" s="732" t="s">
        <v>476</v>
      </c>
    </row>
    <row r="17" spans="1:5" ht="39" customHeight="1">
      <c r="A17" s="727">
        <v>16</v>
      </c>
      <c r="B17" s="756">
        <v>45381</v>
      </c>
      <c r="C17" s="836" t="s">
        <v>29</v>
      </c>
      <c r="D17" s="791"/>
      <c r="E17" s="730" t="s">
        <v>708</v>
      </c>
    </row>
    <row r="18" spans="1:5" ht="36" customHeight="1">
      <c r="A18" s="740">
        <v>17</v>
      </c>
      <c r="B18" s="731">
        <v>45383</v>
      </c>
      <c r="C18" s="837" t="s">
        <v>822</v>
      </c>
      <c r="D18" s="729" t="s">
        <v>823</v>
      </c>
      <c r="E18" s="838" t="s">
        <v>824</v>
      </c>
    </row>
    <row r="19" spans="1:5" ht="30.75" customHeight="1">
      <c r="A19" s="727">
        <v>18</v>
      </c>
      <c r="B19" s="731">
        <v>45383</v>
      </c>
      <c r="C19" s="820" t="s">
        <v>825</v>
      </c>
      <c r="D19" s="733" t="s">
        <v>826</v>
      </c>
      <c r="E19" s="819" t="s">
        <v>827</v>
      </c>
    </row>
    <row r="20" spans="1:5" ht="30.75" customHeight="1">
      <c r="A20" s="740">
        <v>19</v>
      </c>
      <c r="B20" s="731">
        <v>45383</v>
      </c>
      <c r="C20" s="841" t="s">
        <v>828</v>
      </c>
      <c r="D20" s="733" t="s">
        <v>829</v>
      </c>
      <c r="E20" s="842" t="s">
        <v>830</v>
      </c>
    </row>
    <row r="21" spans="1:5" ht="49.5" customHeight="1">
      <c r="A21" s="727">
        <v>20</v>
      </c>
      <c r="B21" s="731">
        <v>45383</v>
      </c>
      <c r="C21" s="728" t="s">
        <v>771</v>
      </c>
      <c r="D21" s="733" t="s">
        <v>772</v>
      </c>
      <c r="E21" s="818" t="s">
        <v>773</v>
      </c>
    </row>
    <row r="22" spans="1:5" ht="30.75" customHeight="1">
      <c r="A22" s="740">
        <v>21</v>
      </c>
      <c r="B22" s="731">
        <v>45383</v>
      </c>
      <c r="C22" s="750" t="s">
        <v>153</v>
      </c>
      <c r="D22" s="733" t="s">
        <v>831</v>
      </c>
      <c r="E22" s="817" t="s">
        <v>35</v>
      </c>
    </row>
    <row r="23" spans="1:5" ht="30.75" customHeight="1">
      <c r="A23" s="727">
        <v>22</v>
      </c>
      <c r="B23" s="731">
        <v>45383</v>
      </c>
      <c r="C23" s="750" t="s">
        <v>153</v>
      </c>
      <c r="D23" s="733" t="s">
        <v>832</v>
      </c>
      <c r="E23" s="817" t="s">
        <v>708</v>
      </c>
    </row>
    <row r="24" spans="1:5" ht="30.75" customHeight="1">
      <c r="A24" s="740">
        <v>23</v>
      </c>
      <c r="B24" s="731">
        <v>45383</v>
      </c>
      <c r="C24" s="750" t="s">
        <v>153</v>
      </c>
      <c r="D24" s="733" t="s">
        <v>833</v>
      </c>
      <c r="E24" s="817" t="s">
        <v>30</v>
      </c>
    </row>
    <row r="25" spans="1:5" ht="30.75" customHeight="1">
      <c r="A25" s="727">
        <v>24</v>
      </c>
      <c r="B25" s="731">
        <v>45383</v>
      </c>
      <c r="C25" s="750" t="s">
        <v>153</v>
      </c>
      <c r="D25" s="733" t="s">
        <v>727</v>
      </c>
      <c r="E25" s="817" t="s">
        <v>728</v>
      </c>
    </row>
    <row r="26" spans="1:5" ht="30.75" customHeight="1">
      <c r="A26" s="740">
        <v>25</v>
      </c>
      <c r="B26" s="731">
        <v>45383</v>
      </c>
      <c r="C26" s="750" t="s">
        <v>153</v>
      </c>
      <c r="D26" s="733" t="s">
        <v>832</v>
      </c>
      <c r="E26" s="817" t="s">
        <v>708</v>
      </c>
    </row>
    <row r="27" spans="1:5" ht="43.5" customHeight="1">
      <c r="A27" s="727">
        <v>26</v>
      </c>
      <c r="B27" s="731">
        <v>45384</v>
      </c>
      <c r="C27" s="750" t="s">
        <v>789</v>
      </c>
      <c r="D27" s="733" t="s">
        <v>790</v>
      </c>
      <c r="E27" s="819" t="s">
        <v>791</v>
      </c>
    </row>
    <row r="28" spans="1:5" ht="30.75" customHeight="1">
      <c r="A28" s="740">
        <v>27</v>
      </c>
      <c r="B28" s="731">
        <v>45384</v>
      </c>
      <c r="C28" s="750" t="s">
        <v>671</v>
      </c>
      <c r="D28" s="733" t="s">
        <v>672</v>
      </c>
      <c r="E28" s="732" t="s">
        <v>673</v>
      </c>
    </row>
    <row r="29" spans="1:5" ht="30.75" customHeight="1">
      <c r="A29" s="727">
        <v>28</v>
      </c>
      <c r="B29" s="731">
        <v>45384</v>
      </c>
      <c r="C29" s="750" t="s">
        <v>494</v>
      </c>
      <c r="D29" s="733" t="s">
        <v>495</v>
      </c>
      <c r="E29" s="753" t="s">
        <v>496</v>
      </c>
    </row>
    <row r="30" spans="1:5" ht="30.75" customHeight="1">
      <c r="A30" s="740">
        <v>29</v>
      </c>
      <c r="B30" s="731">
        <v>45384</v>
      </c>
      <c r="C30" s="750" t="s">
        <v>29</v>
      </c>
      <c r="D30" s="752"/>
      <c r="E30" s="732" t="s">
        <v>708</v>
      </c>
    </row>
    <row r="31" spans="1:5" ht="30.75" customHeight="1">
      <c r="A31" s="727">
        <v>30</v>
      </c>
      <c r="B31" s="731">
        <v>45384</v>
      </c>
      <c r="C31" s="750" t="s">
        <v>153</v>
      </c>
      <c r="D31" s="733" t="s">
        <v>205</v>
      </c>
      <c r="E31" s="732" t="s">
        <v>708</v>
      </c>
    </row>
    <row r="32" spans="1:5" ht="30.75" customHeight="1">
      <c r="A32" s="740">
        <v>31</v>
      </c>
      <c r="B32" s="731">
        <v>45385</v>
      </c>
      <c r="C32" s="843" t="s">
        <v>266</v>
      </c>
      <c r="D32" s="744" t="s">
        <v>267</v>
      </c>
      <c r="E32" s="789" t="s">
        <v>834</v>
      </c>
    </row>
    <row r="33" spans="1:5" ht="33.75" customHeight="1">
      <c r="A33" s="727">
        <v>32</v>
      </c>
      <c r="B33" s="731">
        <v>45385</v>
      </c>
      <c r="C33" s="750" t="s">
        <v>29</v>
      </c>
      <c r="D33" s="740"/>
      <c r="E33" s="743" t="s">
        <v>96</v>
      </c>
    </row>
    <row r="34" spans="1:5" ht="33.75" customHeight="1">
      <c r="A34" s="740">
        <v>33</v>
      </c>
      <c r="B34" s="731">
        <v>45386</v>
      </c>
      <c r="C34" s="753" t="s">
        <v>169</v>
      </c>
      <c r="D34" s="733" t="s">
        <v>356</v>
      </c>
      <c r="E34" s="753" t="s">
        <v>835</v>
      </c>
    </row>
    <row r="35" spans="1:5" ht="33.75" customHeight="1">
      <c r="A35" s="727">
        <v>34</v>
      </c>
      <c r="B35" s="731">
        <v>45387</v>
      </c>
      <c r="C35" s="750" t="s">
        <v>153</v>
      </c>
      <c r="D35" s="733" t="s">
        <v>836</v>
      </c>
      <c r="E35" s="753" t="s">
        <v>369</v>
      </c>
    </row>
    <row r="36" spans="1:5" ht="33.75" customHeight="1">
      <c r="A36" s="740">
        <v>35</v>
      </c>
      <c r="B36" s="731">
        <v>45387</v>
      </c>
      <c r="C36" s="753" t="s">
        <v>483</v>
      </c>
      <c r="D36" s="733" t="s">
        <v>484</v>
      </c>
      <c r="E36" s="753" t="s">
        <v>837</v>
      </c>
    </row>
    <row r="37" spans="1:5" ht="33.75" customHeight="1">
      <c r="A37" s="727">
        <v>36</v>
      </c>
      <c r="B37" s="731">
        <v>45387</v>
      </c>
      <c r="C37" s="753" t="s">
        <v>838</v>
      </c>
      <c r="D37" s="733" t="s">
        <v>839</v>
      </c>
      <c r="E37" s="753" t="s">
        <v>840</v>
      </c>
    </row>
    <row r="38" spans="1:5" ht="33.75" customHeight="1">
      <c r="A38" s="740">
        <v>37</v>
      </c>
      <c r="B38" s="731">
        <v>45387</v>
      </c>
      <c r="C38" s="753" t="s">
        <v>812</v>
      </c>
      <c r="D38" s="733" t="s">
        <v>813</v>
      </c>
      <c r="E38" s="753" t="s">
        <v>814</v>
      </c>
    </row>
    <row r="39" spans="1:5" ht="33.75" customHeight="1">
      <c r="A39" s="727">
        <v>38</v>
      </c>
      <c r="B39" s="731">
        <v>45388</v>
      </c>
      <c r="C39" s="753" t="s">
        <v>841</v>
      </c>
      <c r="D39" s="733" t="s">
        <v>842</v>
      </c>
      <c r="E39" s="753" t="s">
        <v>843</v>
      </c>
    </row>
    <row r="40" spans="1:5" ht="33.75" customHeight="1">
      <c r="A40" s="740">
        <v>39</v>
      </c>
      <c r="B40" s="731">
        <v>45388</v>
      </c>
      <c r="C40" s="753" t="s">
        <v>664</v>
      </c>
      <c r="D40" s="733" t="s">
        <v>665</v>
      </c>
      <c r="E40" s="753" t="s">
        <v>666</v>
      </c>
    </row>
    <row r="41" spans="1:5" ht="33.75" customHeight="1">
      <c r="A41" s="727">
        <v>40</v>
      </c>
      <c r="B41" s="731">
        <v>45390</v>
      </c>
      <c r="C41" s="821" t="s">
        <v>29</v>
      </c>
      <c r="D41" s="752"/>
      <c r="E41" s="753" t="s">
        <v>708</v>
      </c>
    </row>
    <row r="42" spans="1:5" ht="33.75" customHeight="1">
      <c r="A42" s="740">
        <v>41</v>
      </c>
      <c r="B42" s="731">
        <v>45390</v>
      </c>
      <c r="C42" s="753" t="s">
        <v>844</v>
      </c>
      <c r="D42" s="733" t="s">
        <v>845</v>
      </c>
      <c r="E42" s="753" t="s">
        <v>369</v>
      </c>
    </row>
    <row r="43" spans="1:5" ht="33.75" customHeight="1">
      <c r="A43" s="727">
        <v>42</v>
      </c>
      <c r="B43" s="731">
        <v>45390</v>
      </c>
      <c r="C43" s="844" t="s">
        <v>807</v>
      </c>
      <c r="D43" s="823" t="s">
        <v>808</v>
      </c>
      <c r="E43" s="814" t="s">
        <v>846</v>
      </c>
    </row>
    <row r="44" spans="1:5" ht="33.75" customHeight="1">
      <c r="A44" s="740">
        <v>43</v>
      </c>
      <c r="B44" s="731">
        <v>45390</v>
      </c>
      <c r="C44" s="753" t="s">
        <v>263</v>
      </c>
      <c r="D44" s="733" t="s">
        <v>264</v>
      </c>
      <c r="E44" s="753" t="s">
        <v>847</v>
      </c>
    </row>
    <row r="45" spans="1:5" ht="33.75" customHeight="1">
      <c r="A45" s="727">
        <v>44</v>
      </c>
      <c r="B45" s="731">
        <v>45390</v>
      </c>
      <c r="C45" s="753" t="s">
        <v>848</v>
      </c>
      <c r="D45" s="733" t="s">
        <v>747</v>
      </c>
      <c r="E45" s="753" t="s">
        <v>849</v>
      </c>
    </row>
    <row r="46" spans="1:5" ht="33.75" customHeight="1">
      <c r="A46" s="740">
        <v>45</v>
      </c>
      <c r="B46" s="731">
        <v>45390</v>
      </c>
      <c r="C46" s="732" t="s">
        <v>850</v>
      </c>
      <c r="D46" s="733" t="s">
        <v>356</v>
      </c>
      <c r="E46" s="753" t="s">
        <v>171</v>
      </c>
    </row>
    <row r="47" spans="1:5" ht="33.75" customHeight="1">
      <c r="A47" s="727">
        <v>46</v>
      </c>
      <c r="B47" s="731">
        <v>45390</v>
      </c>
      <c r="C47" s="753" t="s">
        <v>851</v>
      </c>
      <c r="D47" s="733" t="s">
        <v>852</v>
      </c>
      <c r="E47" s="753" t="s">
        <v>853</v>
      </c>
    </row>
    <row r="48" spans="1:5" ht="33.75" customHeight="1">
      <c r="A48" s="740">
        <v>47</v>
      </c>
      <c r="B48" s="731">
        <v>45390</v>
      </c>
      <c r="C48" s="821" t="s">
        <v>71</v>
      </c>
      <c r="D48" s="733" t="s">
        <v>854</v>
      </c>
      <c r="E48" s="753" t="s">
        <v>640</v>
      </c>
    </row>
    <row r="49" spans="1:5" ht="33.75" customHeight="1">
      <c r="A49" s="727">
        <v>48</v>
      </c>
      <c r="B49" s="731">
        <v>45391</v>
      </c>
      <c r="C49" s="734" t="s">
        <v>855</v>
      </c>
      <c r="D49" s="733" t="s">
        <v>856</v>
      </c>
      <c r="E49" s="734" t="s">
        <v>857</v>
      </c>
    </row>
    <row r="50" spans="1:5" ht="36" customHeight="1">
      <c r="A50" s="740">
        <v>49</v>
      </c>
      <c r="B50" s="731">
        <v>45391</v>
      </c>
      <c r="C50" s="753" t="s">
        <v>858</v>
      </c>
      <c r="D50" s="733" t="s">
        <v>698</v>
      </c>
      <c r="E50" s="734" t="s">
        <v>859</v>
      </c>
    </row>
    <row r="51" spans="1:5" ht="33.75" customHeight="1">
      <c r="A51" s="727">
        <v>50</v>
      </c>
      <c r="B51" s="731">
        <v>45391</v>
      </c>
      <c r="C51" s="841" t="s">
        <v>143</v>
      </c>
      <c r="D51" s="733" t="s">
        <v>144</v>
      </c>
      <c r="E51" s="753" t="s">
        <v>860</v>
      </c>
    </row>
    <row r="52" spans="1:5" ht="33.75" customHeight="1">
      <c r="A52" s="740">
        <v>51</v>
      </c>
      <c r="B52" s="731">
        <v>45391</v>
      </c>
      <c r="C52" s="753" t="s">
        <v>861</v>
      </c>
      <c r="D52" s="733" t="s">
        <v>862</v>
      </c>
      <c r="E52" s="753" t="s">
        <v>863</v>
      </c>
    </row>
    <row r="53" spans="1:5" ht="33.75" customHeight="1">
      <c r="A53" s="727">
        <v>52</v>
      </c>
      <c r="B53" s="731">
        <v>45391</v>
      </c>
      <c r="C53" s="840" t="s">
        <v>71</v>
      </c>
      <c r="D53" s="733" t="s">
        <v>864</v>
      </c>
      <c r="E53" s="753" t="s">
        <v>226</v>
      </c>
    </row>
    <row r="54" spans="1:5" ht="33.75" customHeight="1">
      <c r="A54" s="740">
        <v>53</v>
      </c>
      <c r="B54" s="731">
        <v>45391</v>
      </c>
      <c r="C54" s="840" t="s">
        <v>71</v>
      </c>
      <c r="D54" s="733" t="s">
        <v>604</v>
      </c>
      <c r="E54" s="753" t="s">
        <v>369</v>
      </c>
    </row>
    <row r="55" spans="1:5" ht="33.75" customHeight="1">
      <c r="A55" s="727">
        <v>54</v>
      </c>
      <c r="B55" s="731">
        <v>45392</v>
      </c>
      <c r="C55" s="753" t="s">
        <v>789</v>
      </c>
      <c r="D55" s="733" t="s">
        <v>790</v>
      </c>
      <c r="E55" s="753" t="s">
        <v>791</v>
      </c>
    </row>
    <row r="56" spans="1:5" ht="33.75" customHeight="1">
      <c r="A56" s="740">
        <v>55</v>
      </c>
      <c r="B56" s="731">
        <v>45392</v>
      </c>
      <c r="C56" s="753" t="s">
        <v>257</v>
      </c>
      <c r="D56" s="795" t="s">
        <v>258</v>
      </c>
      <c r="E56" s="753" t="s">
        <v>259</v>
      </c>
    </row>
    <row r="57" spans="1:5" ht="33.75" customHeight="1">
      <c r="A57" s="727">
        <v>56</v>
      </c>
      <c r="B57" s="731">
        <v>45392</v>
      </c>
      <c r="C57" s="821" t="s">
        <v>29</v>
      </c>
      <c r="D57" s="752"/>
      <c r="E57" s="753" t="s">
        <v>103</v>
      </c>
    </row>
    <row r="58" spans="1:5" ht="30.75" customHeight="1">
      <c r="A58" s="740">
        <v>57</v>
      </c>
      <c r="B58" s="731">
        <v>45393</v>
      </c>
      <c r="C58" s="753" t="s">
        <v>865</v>
      </c>
      <c r="D58" s="733" t="s">
        <v>866</v>
      </c>
      <c r="E58" s="753" t="s">
        <v>867</v>
      </c>
    </row>
    <row r="59" spans="1:5" ht="30.75" customHeight="1">
      <c r="A59" s="727">
        <v>58</v>
      </c>
      <c r="B59" s="731">
        <v>45393</v>
      </c>
      <c r="C59" s="841" t="s">
        <v>868</v>
      </c>
      <c r="D59" s="733" t="s">
        <v>869</v>
      </c>
      <c r="E59" s="845" t="s">
        <v>870</v>
      </c>
    </row>
    <row r="60" spans="1:5" ht="30.75" customHeight="1">
      <c r="A60" s="740">
        <v>59</v>
      </c>
      <c r="B60" s="731">
        <v>45393</v>
      </c>
      <c r="C60" s="753" t="s">
        <v>871</v>
      </c>
      <c r="D60" s="733" t="s">
        <v>872</v>
      </c>
      <c r="E60" s="734" t="s">
        <v>873</v>
      </c>
    </row>
    <row r="61" spans="1:5" ht="30.75" customHeight="1">
      <c r="A61" s="727">
        <v>60</v>
      </c>
      <c r="B61" s="731">
        <v>45393</v>
      </c>
      <c r="C61" s="751" t="s">
        <v>784</v>
      </c>
      <c r="D61" s="733" t="s">
        <v>785</v>
      </c>
      <c r="E61" s="753" t="s">
        <v>874</v>
      </c>
    </row>
    <row r="62" spans="1:5" ht="30.75" customHeight="1">
      <c r="A62" s="740">
        <v>61</v>
      </c>
      <c r="B62" s="731">
        <v>45393</v>
      </c>
      <c r="C62" s="751" t="s">
        <v>875</v>
      </c>
      <c r="D62" s="733" t="s">
        <v>876</v>
      </c>
      <c r="E62" s="734" t="s">
        <v>877</v>
      </c>
    </row>
    <row r="63" spans="1:5" ht="30.75" customHeight="1">
      <c r="A63" s="727">
        <v>62</v>
      </c>
      <c r="B63" s="731">
        <v>45394</v>
      </c>
      <c r="C63" s="821" t="s">
        <v>29</v>
      </c>
      <c r="D63" s="752"/>
      <c r="E63" s="753" t="s">
        <v>96</v>
      </c>
    </row>
    <row r="64" spans="1:5" ht="30.75" customHeight="1">
      <c r="A64" s="740">
        <v>63</v>
      </c>
      <c r="B64" s="731">
        <v>45394</v>
      </c>
      <c r="C64" s="753" t="s">
        <v>878</v>
      </c>
      <c r="D64" s="733" t="s">
        <v>879</v>
      </c>
      <c r="E64" s="734" t="s">
        <v>880</v>
      </c>
    </row>
    <row r="65" spans="1:5" ht="30.75" customHeight="1">
      <c r="A65" s="727">
        <v>64</v>
      </c>
      <c r="B65" s="731">
        <v>45394</v>
      </c>
      <c r="C65" s="841" t="s">
        <v>881</v>
      </c>
      <c r="D65" s="733" t="s">
        <v>882</v>
      </c>
      <c r="E65" s="846" t="s">
        <v>883</v>
      </c>
    </row>
    <row r="66" spans="1:5" ht="30.75" customHeight="1">
      <c r="A66" s="740">
        <v>65</v>
      </c>
      <c r="B66" s="731">
        <v>45394</v>
      </c>
      <c r="C66" s="841" t="s">
        <v>884</v>
      </c>
      <c r="D66" s="733" t="s">
        <v>885</v>
      </c>
      <c r="E66" s="845" t="s">
        <v>886</v>
      </c>
    </row>
    <row r="67" spans="1:5" ht="30.75" customHeight="1">
      <c r="A67" s="727">
        <v>66</v>
      </c>
      <c r="B67" s="731">
        <v>45394</v>
      </c>
      <c r="C67" s="753" t="s">
        <v>189</v>
      </c>
      <c r="D67" s="733" t="s">
        <v>190</v>
      </c>
      <c r="E67" s="753" t="s">
        <v>887</v>
      </c>
    </row>
    <row r="68" spans="1:5" ht="30.75" customHeight="1">
      <c r="A68" s="740">
        <v>67</v>
      </c>
      <c r="B68" s="731">
        <v>45394</v>
      </c>
      <c r="C68" s="841" t="s">
        <v>888</v>
      </c>
      <c r="D68" s="733" t="s">
        <v>889</v>
      </c>
      <c r="E68" s="846" t="s">
        <v>890</v>
      </c>
    </row>
    <row r="69" spans="1:5" ht="30.75" customHeight="1">
      <c r="A69" s="727">
        <v>68</v>
      </c>
      <c r="B69" s="731">
        <v>45395</v>
      </c>
      <c r="C69" s="753" t="s">
        <v>715</v>
      </c>
      <c r="D69" s="733" t="s">
        <v>716</v>
      </c>
      <c r="E69" s="753" t="s">
        <v>891</v>
      </c>
    </row>
    <row r="70" spans="1:5" ht="30.75" customHeight="1">
      <c r="A70" s="740">
        <v>69</v>
      </c>
      <c r="B70" s="731">
        <v>45395</v>
      </c>
      <c r="C70" s="753" t="s">
        <v>892</v>
      </c>
      <c r="D70" s="733" t="s">
        <v>893</v>
      </c>
      <c r="E70" s="753" t="s">
        <v>894</v>
      </c>
    </row>
    <row r="71" spans="1:5" ht="30.75" customHeight="1">
      <c r="A71" s="727">
        <v>70</v>
      </c>
      <c r="B71" s="731">
        <v>45395</v>
      </c>
      <c r="C71" s="841" t="s">
        <v>895</v>
      </c>
      <c r="D71" s="733" t="s">
        <v>336</v>
      </c>
      <c r="E71" s="846" t="s">
        <v>337</v>
      </c>
    </row>
    <row r="72" spans="1:5" ht="30.75" customHeight="1">
      <c r="A72" s="740">
        <v>71</v>
      </c>
      <c r="B72" s="731">
        <v>45397</v>
      </c>
      <c r="C72" s="841" t="s">
        <v>898</v>
      </c>
      <c r="D72" s="733" t="s">
        <v>899</v>
      </c>
      <c r="E72" s="846" t="s">
        <v>900</v>
      </c>
    </row>
    <row r="73" spans="1:5" ht="30.75" customHeight="1">
      <c r="A73" s="727">
        <v>72</v>
      </c>
      <c r="B73" s="731">
        <v>45397</v>
      </c>
      <c r="C73" s="850" t="s">
        <v>520</v>
      </c>
      <c r="D73" s="733" t="s">
        <v>521</v>
      </c>
      <c r="E73" s="845" t="s">
        <v>548</v>
      </c>
    </row>
    <row r="74" spans="1:5" ht="36.75" customHeight="1">
      <c r="A74" s="740">
        <v>73</v>
      </c>
      <c r="B74" s="731">
        <v>45397</v>
      </c>
      <c r="C74" s="751" t="s">
        <v>901</v>
      </c>
      <c r="D74" s="733" t="s">
        <v>902</v>
      </c>
      <c r="E74" s="734" t="s">
        <v>903</v>
      </c>
    </row>
    <row r="75" spans="1:5" ht="30.75" customHeight="1">
      <c r="A75" s="727">
        <v>74</v>
      </c>
      <c r="B75" s="731">
        <v>45397</v>
      </c>
      <c r="C75" s="841" t="s">
        <v>169</v>
      </c>
      <c r="D75" s="733" t="s">
        <v>356</v>
      </c>
      <c r="E75" s="845" t="s">
        <v>171</v>
      </c>
    </row>
    <row r="76" spans="1:5" ht="30.75" customHeight="1">
      <c r="A76" s="740">
        <v>75</v>
      </c>
      <c r="B76" s="731">
        <v>45397</v>
      </c>
      <c r="C76" s="841" t="s">
        <v>322</v>
      </c>
      <c r="D76" s="733" t="s">
        <v>323</v>
      </c>
      <c r="E76" s="845" t="s">
        <v>904</v>
      </c>
    </row>
    <row r="77" spans="1:5" ht="30.75" customHeight="1">
      <c r="A77" s="727">
        <v>76</v>
      </c>
      <c r="B77" s="731">
        <v>45397</v>
      </c>
      <c r="C77" s="841" t="s">
        <v>683</v>
      </c>
      <c r="D77" s="733" t="s">
        <v>905</v>
      </c>
      <c r="E77" s="846" t="s">
        <v>906</v>
      </c>
    </row>
    <row r="78" spans="1:5" ht="37.5" customHeight="1">
      <c r="A78" s="740">
        <v>77</v>
      </c>
      <c r="B78" s="731">
        <v>45398</v>
      </c>
      <c r="C78" s="753" t="s">
        <v>907</v>
      </c>
      <c r="D78" s="733" t="s">
        <v>908</v>
      </c>
      <c r="E78" s="753" t="s">
        <v>909</v>
      </c>
    </row>
    <row r="79" spans="1:5" ht="30.75" customHeight="1">
      <c r="A79" s="727">
        <v>78</v>
      </c>
      <c r="B79" s="731">
        <v>45398</v>
      </c>
      <c r="C79" s="732" t="s">
        <v>910</v>
      </c>
      <c r="D79" s="733" t="s">
        <v>911</v>
      </c>
      <c r="E79" s="753" t="s">
        <v>912</v>
      </c>
    </row>
    <row r="80" spans="1:5" ht="30.75" customHeight="1">
      <c r="A80" s="740">
        <v>79</v>
      </c>
      <c r="B80" s="800">
        <v>45399</v>
      </c>
      <c r="C80" s="847" t="s">
        <v>257</v>
      </c>
      <c r="D80" s="802" t="s">
        <v>258</v>
      </c>
      <c r="E80" s="847" t="s">
        <v>913</v>
      </c>
    </row>
    <row r="81" spans="1:5" ht="30.75" customHeight="1">
      <c r="A81" s="727">
        <v>80</v>
      </c>
      <c r="B81" s="731">
        <v>45399</v>
      </c>
      <c r="C81" s="753" t="s">
        <v>508</v>
      </c>
      <c r="D81" s="733" t="s">
        <v>914</v>
      </c>
      <c r="E81" s="753" t="s">
        <v>915</v>
      </c>
    </row>
    <row r="82" spans="1:5" ht="30.75" customHeight="1">
      <c r="A82" s="740">
        <v>81</v>
      </c>
      <c r="B82" s="731">
        <v>45399</v>
      </c>
      <c r="C82" s="753" t="s">
        <v>777</v>
      </c>
      <c r="D82" s="733" t="s">
        <v>778</v>
      </c>
      <c r="E82" s="753" t="s">
        <v>916</v>
      </c>
    </row>
    <row r="83" spans="1:5" ht="42" customHeight="1">
      <c r="A83" s="727">
        <v>82</v>
      </c>
      <c r="B83" s="731">
        <v>45399</v>
      </c>
      <c r="C83" s="753" t="s">
        <v>917</v>
      </c>
      <c r="D83" s="795" t="s">
        <v>918</v>
      </c>
      <c r="E83" s="753" t="s">
        <v>919</v>
      </c>
    </row>
    <row r="84" spans="1:5" ht="30.75" customHeight="1">
      <c r="A84" s="740">
        <v>83</v>
      </c>
      <c r="B84" s="731">
        <v>45399</v>
      </c>
      <c r="C84" s="846" t="s">
        <v>920</v>
      </c>
      <c r="D84" s="733" t="s">
        <v>921</v>
      </c>
      <c r="E84" s="846" t="s">
        <v>800</v>
      </c>
    </row>
    <row r="85" spans="1:5" ht="30.75" customHeight="1">
      <c r="A85" s="727">
        <v>84</v>
      </c>
      <c r="B85" s="731">
        <v>45401</v>
      </c>
      <c r="C85" s="821" t="s">
        <v>71</v>
      </c>
      <c r="D85" s="733" t="s">
        <v>922</v>
      </c>
      <c r="E85" s="753" t="s">
        <v>369</v>
      </c>
    </row>
    <row r="86" spans="1:5" ht="30.75" customHeight="1">
      <c r="A86" s="740">
        <v>85</v>
      </c>
      <c r="B86" s="731">
        <v>45401</v>
      </c>
      <c r="C86" s="821" t="s">
        <v>71</v>
      </c>
      <c r="D86" s="733" t="s">
        <v>923</v>
      </c>
      <c r="E86" s="753" t="s">
        <v>73</v>
      </c>
    </row>
    <row r="87" spans="1:5" ht="30.75" customHeight="1">
      <c r="A87" s="727">
        <v>86</v>
      </c>
      <c r="B87" s="731">
        <v>45401</v>
      </c>
      <c r="C87" s="753" t="s">
        <v>924</v>
      </c>
      <c r="D87" s="733" t="s">
        <v>925</v>
      </c>
      <c r="E87" s="753" t="s">
        <v>926</v>
      </c>
    </row>
    <row r="88" spans="1:5" ht="30.75" customHeight="1">
      <c r="A88" s="740">
        <v>87</v>
      </c>
      <c r="B88" s="800">
        <v>45401</v>
      </c>
      <c r="C88" s="848" t="s">
        <v>377</v>
      </c>
      <c r="D88" s="802" t="s">
        <v>927</v>
      </c>
      <c r="E88" s="849" t="s">
        <v>928</v>
      </c>
    </row>
    <row r="89" spans="1:5" ht="30.75" customHeight="1">
      <c r="A89" s="727">
        <v>88</v>
      </c>
      <c r="B89" s="731">
        <v>45401</v>
      </c>
      <c r="C89" s="841" t="s">
        <v>189</v>
      </c>
      <c r="D89" s="733" t="s">
        <v>190</v>
      </c>
      <c r="E89" s="846" t="s">
        <v>929</v>
      </c>
    </row>
    <row r="90" spans="1:5" ht="30.75" customHeight="1">
      <c r="A90" s="740">
        <v>89</v>
      </c>
      <c r="B90" s="731">
        <v>45402</v>
      </c>
      <c r="C90" s="821" t="s">
        <v>71</v>
      </c>
      <c r="D90" s="733" t="s">
        <v>723</v>
      </c>
      <c r="E90" s="753" t="s">
        <v>73</v>
      </c>
    </row>
    <row r="91" spans="1:5" ht="30.75" customHeight="1">
      <c r="A91" s="727">
        <v>90</v>
      </c>
      <c r="B91" s="731">
        <v>45404</v>
      </c>
      <c r="C91" s="753" t="s">
        <v>523</v>
      </c>
      <c r="D91" s="733" t="s">
        <v>524</v>
      </c>
      <c r="E91" s="753" t="s">
        <v>930</v>
      </c>
    </row>
    <row r="92" spans="1:5" ht="30.75" customHeight="1">
      <c r="A92" s="740">
        <v>91</v>
      </c>
      <c r="B92" s="731">
        <v>45404</v>
      </c>
      <c r="C92" s="753" t="s">
        <v>734</v>
      </c>
      <c r="D92" s="733" t="s">
        <v>931</v>
      </c>
      <c r="E92" s="753" t="s">
        <v>932</v>
      </c>
    </row>
    <row r="93" spans="1:5" ht="30.75" customHeight="1">
      <c r="A93" s="727">
        <v>92</v>
      </c>
      <c r="B93" s="731">
        <v>45404</v>
      </c>
      <c r="C93" s="753" t="s">
        <v>933</v>
      </c>
      <c r="D93" s="733" t="s">
        <v>934</v>
      </c>
      <c r="E93" s="753" t="s">
        <v>935</v>
      </c>
    </row>
    <row r="94" spans="1:5" ht="36.75" customHeight="1">
      <c r="A94" s="740">
        <v>93</v>
      </c>
      <c r="B94" s="731">
        <v>45406</v>
      </c>
      <c r="C94" s="821" t="s">
        <v>29</v>
      </c>
      <c r="D94" s="752"/>
      <c r="E94" s="753" t="s">
        <v>936</v>
      </c>
    </row>
    <row r="95" spans="1:5" ht="36.75" customHeight="1">
      <c r="A95" s="727">
        <v>94</v>
      </c>
      <c r="B95" s="731">
        <v>45406</v>
      </c>
      <c r="C95" s="753" t="s">
        <v>937</v>
      </c>
      <c r="D95" s="733" t="s">
        <v>938</v>
      </c>
      <c r="E95" s="753" t="s">
        <v>939</v>
      </c>
    </row>
    <row r="96" spans="1:5" ht="33.75" customHeight="1">
      <c r="A96" s="740">
        <v>95</v>
      </c>
      <c r="B96" s="731">
        <v>45406</v>
      </c>
      <c r="C96" s="753" t="s">
        <v>940</v>
      </c>
      <c r="D96" s="733" t="s">
        <v>941</v>
      </c>
      <c r="E96" s="753" t="s">
        <v>942</v>
      </c>
    </row>
    <row r="97" spans="1:5" ht="30.75" customHeight="1">
      <c r="A97" s="727">
        <v>96</v>
      </c>
      <c r="B97" s="800">
        <v>45406</v>
      </c>
      <c r="C97" s="847" t="s">
        <v>328</v>
      </c>
      <c r="D97" s="802" t="s">
        <v>329</v>
      </c>
      <c r="E97" s="847" t="s">
        <v>943</v>
      </c>
    </row>
    <row r="98" spans="1:5" ht="30.75" customHeight="1">
      <c r="A98" s="740">
        <v>97</v>
      </c>
      <c r="B98" s="731">
        <v>45407</v>
      </c>
      <c r="C98" s="841" t="s">
        <v>483</v>
      </c>
      <c r="D98" s="733" t="s">
        <v>484</v>
      </c>
      <c r="E98" s="841" t="s">
        <v>485</v>
      </c>
    </row>
    <row r="99" spans="1:5" ht="15.75" customHeight="1">
      <c r="A99" s="319"/>
      <c r="B99" s="316"/>
      <c r="C99" s="393"/>
      <c r="D99" s="319"/>
      <c r="E99" s="394"/>
    </row>
    <row r="100" spans="1:5" ht="15.75" customHeight="1">
      <c r="A100" s="319"/>
      <c r="B100" s="316"/>
      <c r="C100" s="393"/>
      <c r="D100" s="319"/>
      <c r="E100" s="394"/>
    </row>
    <row r="101" spans="1:5" ht="15.75" customHeight="1">
      <c r="A101" s="319"/>
      <c r="B101" s="316"/>
      <c r="C101" s="393"/>
      <c r="D101" s="319"/>
      <c r="E101" s="394"/>
    </row>
    <row r="102" spans="1:5" ht="15.75" customHeight="1">
      <c r="A102" s="319"/>
      <c r="B102" s="316"/>
      <c r="C102" s="393"/>
      <c r="D102" s="319"/>
      <c r="E102" s="394"/>
    </row>
    <row r="103" spans="1:5" ht="15.75" customHeight="1">
      <c r="A103" s="216"/>
      <c r="B103" s="217"/>
      <c r="C103" s="218"/>
      <c r="D103" s="216"/>
      <c r="E103" s="219"/>
    </row>
    <row r="104" spans="1:5" ht="15.75" customHeight="1">
      <c r="A104" s="216"/>
      <c r="B104" s="217"/>
      <c r="C104" s="218"/>
      <c r="D104" s="216"/>
      <c r="E104" s="219"/>
    </row>
    <row r="105" spans="1:5" ht="15.75" customHeight="1">
      <c r="A105" s="216"/>
      <c r="B105" s="217"/>
      <c r="C105" s="218"/>
      <c r="D105" s="216"/>
      <c r="E105" s="219"/>
    </row>
    <row r="106" spans="1:5" ht="15.75" customHeight="1">
      <c r="A106" s="216"/>
      <c r="B106" s="217"/>
      <c r="C106" s="218"/>
      <c r="D106" s="223"/>
      <c r="E106" s="219"/>
    </row>
    <row r="107" spans="1:5" ht="15.75" customHeight="1">
      <c r="A107" s="216"/>
      <c r="B107" s="217"/>
      <c r="C107" s="218"/>
      <c r="D107" s="216"/>
      <c r="E107" s="219"/>
    </row>
    <row r="108" spans="1:5" ht="15.75" customHeight="1">
      <c r="A108" s="216"/>
      <c r="B108" s="217"/>
      <c r="C108" s="218"/>
      <c r="D108" s="216"/>
      <c r="E108" s="219"/>
    </row>
    <row r="109" spans="1:5" ht="15.75" customHeight="1">
      <c r="A109" s="216"/>
      <c r="B109" s="217"/>
      <c r="C109" s="218"/>
      <c r="D109" s="216"/>
      <c r="E109" s="219"/>
    </row>
    <row r="110" spans="1:5" ht="15.75" customHeight="1">
      <c r="A110" s="216"/>
      <c r="B110" s="217"/>
      <c r="C110" s="218"/>
      <c r="D110" s="216"/>
      <c r="E110" s="219"/>
    </row>
    <row r="111" spans="1:5" ht="15.75" customHeight="1">
      <c r="A111" s="216"/>
      <c r="B111" s="217"/>
      <c r="C111" s="218"/>
      <c r="D111" s="216"/>
      <c r="E111" s="219"/>
    </row>
    <row r="112" spans="1:5" ht="15.75" customHeight="1">
      <c r="A112" s="216"/>
      <c r="B112" s="217"/>
      <c r="C112" s="218"/>
      <c r="D112" s="216"/>
      <c r="E112" s="219"/>
    </row>
    <row r="113" spans="1:5" ht="15.75" customHeight="1">
      <c r="A113" s="216"/>
      <c r="B113" s="217"/>
      <c r="C113" s="218"/>
      <c r="D113" s="216"/>
      <c r="E113" s="219"/>
    </row>
    <row r="114" spans="1:5" ht="15.75" customHeight="1">
      <c r="A114" s="216"/>
      <c r="B114" s="217"/>
      <c r="C114" s="218"/>
      <c r="D114" s="216"/>
      <c r="E114" s="219"/>
    </row>
    <row r="115" spans="1:5" ht="15.75" customHeight="1">
      <c r="A115" s="216"/>
      <c r="B115" s="217"/>
      <c r="C115" s="218"/>
      <c r="D115" s="216"/>
      <c r="E115" s="219"/>
    </row>
    <row r="116" spans="1:5" ht="15.75" customHeight="1">
      <c r="A116" s="216"/>
      <c r="B116" s="217"/>
      <c r="C116" s="218"/>
      <c r="D116" s="216"/>
      <c r="E116" s="219"/>
    </row>
    <row r="117" spans="1:5" ht="15.75" customHeight="1">
      <c r="A117" s="216"/>
      <c r="B117" s="217"/>
      <c r="C117" s="218"/>
      <c r="D117" s="216"/>
      <c r="E117" s="219"/>
    </row>
    <row r="118" spans="1:5" ht="15.75" customHeight="1">
      <c r="A118" s="216"/>
      <c r="B118" s="217"/>
      <c r="C118" s="218"/>
      <c r="D118" s="216"/>
      <c r="E118" s="219"/>
    </row>
    <row r="119" spans="1:5" ht="15.75" customHeight="1">
      <c r="A119" s="216"/>
      <c r="B119" s="217"/>
      <c r="C119" s="218"/>
      <c r="D119" s="216"/>
      <c r="E119" s="219"/>
    </row>
    <row r="120" spans="1:5" ht="15.75" customHeight="1">
      <c r="A120" s="216"/>
      <c r="B120" s="217"/>
      <c r="C120" s="218"/>
      <c r="D120" s="216"/>
      <c r="E120" s="219"/>
    </row>
    <row r="121" spans="1:5" ht="15.75" customHeight="1">
      <c r="A121" s="216"/>
      <c r="B121" s="217"/>
      <c r="C121" s="218"/>
      <c r="D121" s="216"/>
      <c r="E121" s="219"/>
    </row>
    <row r="122" spans="1:5" ht="15.75" customHeight="1">
      <c r="A122" s="216"/>
      <c r="B122" s="217"/>
      <c r="C122" s="218"/>
      <c r="D122" s="216"/>
      <c r="E122" s="219"/>
    </row>
    <row r="123" spans="1:5" ht="15.75" customHeight="1">
      <c r="A123" s="216"/>
      <c r="B123" s="217"/>
      <c r="C123" s="218"/>
      <c r="D123" s="216"/>
      <c r="E123" s="219"/>
    </row>
    <row r="124" spans="1:5" ht="15.75" customHeight="1">
      <c r="A124" s="216"/>
      <c r="B124" s="217"/>
      <c r="C124" s="218"/>
      <c r="D124" s="216"/>
      <c r="E124" s="219"/>
    </row>
    <row r="125" spans="1:5" ht="15.75" customHeight="1">
      <c r="A125" s="216"/>
      <c r="B125" s="217"/>
      <c r="C125" s="218"/>
      <c r="D125" s="216"/>
      <c r="E125" s="219"/>
    </row>
    <row r="126" spans="1:5" ht="15.75" customHeight="1">
      <c r="A126" s="216"/>
      <c r="B126" s="217"/>
      <c r="C126" s="218"/>
      <c r="D126" s="216"/>
      <c r="E126" s="219"/>
    </row>
    <row r="127" spans="1:5" ht="15.75" customHeight="1">
      <c r="A127" s="216"/>
      <c r="B127" s="217"/>
      <c r="C127" s="218"/>
      <c r="D127" s="216"/>
      <c r="E127" s="219"/>
    </row>
    <row r="128" spans="1:5" ht="15.75" customHeight="1">
      <c r="A128" s="216"/>
      <c r="B128" s="217"/>
      <c r="C128" s="218"/>
      <c r="D128" s="216"/>
      <c r="E128" s="219"/>
    </row>
    <row r="129" spans="1:5" ht="15.75" customHeight="1">
      <c r="A129" s="216"/>
      <c r="B129" s="217"/>
      <c r="C129" s="218"/>
      <c r="D129" s="216"/>
      <c r="E129" s="219"/>
    </row>
    <row r="130" spans="1:5" ht="15.75" customHeight="1">
      <c r="A130" s="216"/>
      <c r="B130" s="217"/>
      <c r="C130" s="218"/>
      <c r="D130" s="216"/>
      <c r="E130" s="219"/>
    </row>
    <row r="131" spans="1:5" ht="15.75" customHeight="1">
      <c r="A131" s="216"/>
      <c r="B131" s="217"/>
      <c r="C131" s="218"/>
      <c r="D131" s="216"/>
      <c r="E131" s="219"/>
    </row>
    <row r="132" spans="1:5" ht="15.75" customHeight="1">
      <c r="A132" s="216"/>
      <c r="B132" s="217"/>
      <c r="C132" s="218"/>
      <c r="D132" s="216"/>
      <c r="E132" s="219"/>
    </row>
    <row r="133" spans="1:5" ht="15.75" customHeight="1">
      <c r="A133" s="216"/>
      <c r="B133" s="217"/>
      <c r="C133" s="218"/>
      <c r="D133" s="216"/>
      <c r="E133" s="219"/>
    </row>
    <row r="134" spans="1:5" ht="15.75" customHeight="1">
      <c r="A134" s="216"/>
      <c r="B134" s="217"/>
      <c r="C134" s="218"/>
      <c r="D134" s="216"/>
      <c r="E134" s="219"/>
    </row>
    <row r="135" spans="1:5" ht="15.75" customHeight="1">
      <c r="A135" s="216"/>
      <c r="B135" s="217"/>
      <c r="C135" s="218"/>
      <c r="D135" s="216"/>
      <c r="E135" s="219"/>
    </row>
    <row r="136" spans="1:5" ht="15.75" customHeight="1">
      <c r="A136" s="216"/>
      <c r="B136" s="217"/>
      <c r="C136" s="218"/>
      <c r="D136" s="216"/>
      <c r="E136" s="219"/>
    </row>
    <row r="137" spans="1:5" ht="15.75" customHeight="1">
      <c r="A137" s="216"/>
      <c r="B137" s="217"/>
      <c r="C137" s="218"/>
      <c r="D137" s="216"/>
      <c r="E137" s="219"/>
    </row>
    <row r="138" spans="1:5" ht="15.75" customHeight="1">
      <c r="A138" s="216"/>
      <c r="B138" s="217"/>
      <c r="C138" s="218"/>
      <c r="D138" s="216"/>
      <c r="E138" s="219"/>
    </row>
    <row r="139" spans="1:5" ht="15.75" customHeight="1">
      <c r="A139" s="216"/>
      <c r="B139" s="217"/>
      <c r="C139" s="218"/>
      <c r="D139" s="216"/>
      <c r="E139" s="219"/>
    </row>
    <row r="140" spans="1:5" ht="15.75" customHeight="1">
      <c r="A140" s="216"/>
      <c r="B140" s="217"/>
      <c r="C140" s="218"/>
      <c r="D140" s="216"/>
      <c r="E140" s="219"/>
    </row>
    <row r="141" spans="1:5" ht="15.75" customHeight="1">
      <c r="A141" s="216"/>
      <c r="B141" s="217"/>
      <c r="C141" s="218"/>
      <c r="D141" s="216"/>
      <c r="E141" s="219"/>
    </row>
    <row r="142" spans="1:5" ht="15.75" customHeight="1">
      <c r="A142" s="216"/>
      <c r="B142" s="217"/>
      <c r="C142" s="218"/>
      <c r="D142" s="216"/>
      <c r="E142" s="219"/>
    </row>
    <row r="143" spans="1:5" ht="15.75" customHeight="1">
      <c r="A143" s="216"/>
      <c r="B143" s="217"/>
      <c r="C143" s="218"/>
      <c r="D143" s="223"/>
      <c r="E143" s="219"/>
    </row>
    <row r="144" spans="1:5" ht="15.75" customHeight="1">
      <c r="A144" s="216"/>
      <c r="B144" s="217"/>
      <c r="C144" s="218"/>
      <c r="D144" s="223"/>
      <c r="E144" s="219"/>
    </row>
    <row r="145" spans="1:5" ht="15.75" customHeight="1">
      <c r="A145" s="216"/>
      <c r="B145" s="217"/>
      <c r="C145" s="218"/>
      <c r="D145" s="223"/>
      <c r="E145" s="219"/>
    </row>
    <row r="146" spans="1:5" ht="15.75" customHeight="1">
      <c r="A146" s="216"/>
      <c r="B146" s="217"/>
      <c r="C146" s="218"/>
      <c r="D146" s="223"/>
      <c r="E146" s="219"/>
    </row>
    <row r="147" spans="1:5" ht="15.75" customHeight="1">
      <c r="A147" s="216"/>
      <c r="B147" s="217"/>
      <c r="C147" s="218"/>
      <c r="D147" s="223"/>
      <c r="E147" s="219"/>
    </row>
    <row r="148" spans="1:5" ht="15.75" customHeight="1">
      <c r="A148" s="216"/>
      <c r="B148" s="217"/>
      <c r="C148" s="218"/>
      <c r="D148" s="223"/>
      <c r="E148" s="219"/>
    </row>
    <row r="149" spans="1:5" ht="15.75" customHeight="1">
      <c r="A149" s="216"/>
      <c r="B149" s="217"/>
      <c r="C149" s="218"/>
      <c r="D149" s="223"/>
      <c r="E149" s="219"/>
    </row>
    <row r="150" spans="1:5" ht="15.75" customHeight="1">
      <c r="A150" s="216"/>
      <c r="B150" s="217"/>
      <c r="C150" s="218"/>
      <c r="D150" s="223"/>
      <c r="E150" s="219"/>
    </row>
    <row r="151" spans="1:5" ht="15.75" customHeight="1">
      <c r="A151" s="216"/>
      <c r="B151" s="217"/>
      <c r="C151" s="218"/>
      <c r="D151" s="223"/>
      <c r="E151" s="219"/>
    </row>
    <row r="152" spans="1:5" ht="15.75" customHeight="1">
      <c r="A152" s="216"/>
      <c r="B152" s="217"/>
      <c r="C152" s="218"/>
      <c r="D152" s="223"/>
      <c r="E152" s="219"/>
    </row>
    <row r="153" spans="1:5" ht="15.75" customHeight="1">
      <c r="A153" s="216"/>
      <c r="B153" s="217"/>
      <c r="C153" s="218"/>
      <c r="D153" s="223"/>
      <c r="E153" s="219"/>
    </row>
    <row r="154" spans="1:5" ht="15.75" customHeight="1">
      <c r="A154" s="216"/>
      <c r="B154" s="217"/>
      <c r="C154" s="218"/>
      <c r="D154" s="223"/>
      <c r="E154" s="219"/>
    </row>
    <row r="155" spans="1:5" ht="15.75" customHeight="1">
      <c r="A155" s="216"/>
      <c r="B155" s="217"/>
      <c r="C155" s="218"/>
      <c r="D155" s="216"/>
      <c r="E155" s="219"/>
    </row>
    <row r="156" spans="1:5" ht="15.75" customHeight="1">
      <c r="A156" s="216"/>
      <c r="B156" s="217"/>
      <c r="C156" s="218"/>
      <c r="D156" s="216"/>
      <c r="E156" s="219"/>
    </row>
    <row r="157" spans="1:5" ht="15.75" customHeight="1">
      <c r="A157" s="216"/>
      <c r="B157" s="217"/>
      <c r="C157" s="218"/>
      <c r="D157" s="216"/>
      <c r="E157" s="219"/>
    </row>
    <row r="158" spans="1:5" ht="15.75" customHeight="1">
      <c r="A158" s="216"/>
      <c r="B158" s="217"/>
      <c r="C158" s="218"/>
      <c r="D158" s="216"/>
      <c r="E158" s="219"/>
    </row>
    <row r="159" spans="1:5" ht="15.75" customHeight="1">
      <c r="A159" s="216"/>
      <c r="B159" s="217"/>
      <c r="C159" s="218"/>
      <c r="D159" s="216"/>
      <c r="E159" s="219"/>
    </row>
    <row r="160" spans="1:5" ht="15.75" customHeight="1">
      <c r="A160" s="216"/>
      <c r="B160" s="217"/>
      <c r="C160" s="218"/>
      <c r="D160" s="216"/>
      <c r="E160" s="219"/>
    </row>
    <row r="161" spans="1:5" ht="15.75" customHeight="1">
      <c r="A161" s="216"/>
      <c r="B161" s="217"/>
      <c r="C161" s="218"/>
      <c r="D161" s="216"/>
      <c r="E161" s="219"/>
    </row>
    <row r="162" spans="1:5" ht="15.75" customHeight="1">
      <c r="A162" s="216"/>
      <c r="B162" s="217"/>
      <c r="C162" s="218"/>
      <c r="D162" s="216"/>
      <c r="E162" s="219"/>
    </row>
    <row r="163" spans="1:5" ht="15.75" customHeight="1">
      <c r="A163" s="216"/>
      <c r="B163" s="217"/>
      <c r="C163" s="218"/>
      <c r="D163" s="216"/>
      <c r="E163" s="219"/>
    </row>
    <row r="164" spans="1:5" ht="15.75" customHeight="1">
      <c r="A164" s="216"/>
      <c r="B164" s="217"/>
      <c r="C164" s="218"/>
      <c r="D164" s="216"/>
      <c r="E164" s="219"/>
    </row>
    <row r="165" spans="1:5" ht="15.75" customHeight="1">
      <c r="A165" s="216"/>
      <c r="B165" s="217"/>
      <c r="C165" s="218"/>
      <c r="D165" s="216"/>
      <c r="E165" s="219"/>
    </row>
    <row r="166" spans="1:5" ht="15.75" customHeight="1">
      <c r="A166" s="216"/>
      <c r="B166" s="217"/>
      <c r="C166" s="218"/>
      <c r="D166" s="216"/>
      <c r="E166" s="219"/>
    </row>
    <row r="167" spans="1:5" ht="15.75" customHeight="1">
      <c r="A167" s="216"/>
      <c r="B167" s="217"/>
      <c r="C167" s="218"/>
      <c r="D167" s="216"/>
      <c r="E167" s="219"/>
    </row>
    <row r="168" spans="1:5" ht="15.75" customHeight="1">
      <c r="A168" s="216"/>
      <c r="B168" s="217"/>
      <c r="C168" s="218"/>
      <c r="D168" s="216"/>
      <c r="E168" s="219"/>
    </row>
    <row r="169" spans="1:5" ht="15.75" customHeight="1">
      <c r="A169" s="216"/>
      <c r="B169" s="217"/>
      <c r="C169" s="218"/>
      <c r="D169" s="216"/>
      <c r="E169" s="219"/>
    </row>
    <row r="170" spans="1:5" ht="15.75" customHeight="1">
      <c r="A170" s="216"/>
      <c r="B170" s="217"/>
      <c r="C170" s="218"/>
      <c r="D170" s="216"/>
      <c r="E170" s="219"/>
    </row>
    <row r="171" spans="1:5" ht="15.75" customHeight="1">
      <c r="A171" s="216"/>
      <c r="B171" s="217"/>
      <c r="C171" s="218"/>
      <c r="D171" s="216"/>
      <c r="E171" s="219"/>
    </row>
    <row r="172" spans="1:5" ht="15.75" customHeight="1">
      <c r="A172" s="216"/>
      <c r="B172" s="217"/>
      <c r="C172" s="218"/>
      <c r="D172" s="216"/>
      <c r="E172" s="219"/>
    </row>
    <row r="173" spans="1:5" ht="15.75" customHeight="1">
      <c r="A173" s="216"/>
      <c r="B173" s="217"/>
      <c r="C173" s="218"/>
      <c r="D173" s="216"/>
      <c r="E173" s="219"/>
    </row>
    <row r="174" spans="1:5" ht="15.75" customHeight="1">
      <c r="A174" s="216"/>
      <c r="B174" s="217"/>
      <c r="C174" s="218"/>
      <c r="D174" s="216"/>
      <c r="E174" s="219"/>
    </row>
    <row r="175" spans="1:5" ht="15.75" customHeight="1">
      <c r="A175" s="216"/>
      <c r="B175" s="217"/>
      <c r="C175" s="218"/>
      <c r="D175" s="216"/>
      <c r="E175" s="219"/>
    </row>
    <row r="176" spans="1:5" ht="15.75" customHeight="1">
      <c r="A176" s="216"/>
      <c r="B176" s="217"/>
      <c r="C176" s="218"/>
      <c r="D176" s="216"/>
      <c r="E176" s="219"/>
    </row>
    <row r="177" spans="1:5" ht="15.75" customHeight="1">
      <c r="A177" s="216"/>
      <c r="B177" s="217"/>
      <c r="C177" s="218"/>
      <c r="D177" s="216"/>
      <c r="E177" s="219"/>
    </row>
    <row r="178" spans="1:5" ht="15.75" customHeight="1">
      <c r="A178" s="216"/>
      <c r="B178" s="217"/>
      <c r="C178" s="218"/>
      <c r="D178" s="216"/>
      <c r="E178" s="219"/>
    </row>
    <row r="179" spans="1:5" ht="15.75" customHeight="1">
      <c r="A179" s="216"/>
      <c r="B179" s="217"/>
      <c r="C179" s="218"/>
      <c r="D179" s="216"/>
      <c r="E179" s="219"/>
    </row>
    <row r="180" spans="1:5" ht="15.75" customHeight="1">
      <c r="A180" s="216"/>
      <c r="B180" s="217"/>
      <c r="C180" s="218"/>
      <c r="D180" s="216"/>
      <c r="E180" s="219"/>
    </row>
    <row r="181" spans="1:5" ht="15.75" customHeight="1">
      <c r="A181" s="216"/>
      <c r="B181" s="217"/>
      <c r="C181" s="218"/>
      <c r="D181" s="216"/>
      <c r="E181" s="219"/>
    </row>
    <row r="182" spans="1:5" ht="15.75" customHeight="1">
      <c r="A182" s="216"/>
      <c r="B182" s="217"/>
      <c r="C182" s="218"/>
      <c r="D182" s="216"/>
      <c r="E182" s="219"/>
    </row>
    <row r="183" spans="1:5" ht="15.75" customHeight="1">
      <c r="A183" s="216"/>
      <c r="B183" s="217"/>
      <c r="C183" s="218"/>
      <c r="D183" s="216"/>
      <c r="E183" s="219"/>
    </row>
    <row r="184" spans="1:5" ht="15.75" customHeight="1">
      <c r="A184" s="216"/>
      <c r="B184" s="217"/>
      <c r="C184" s="218"/>
      <c r="D184" s="216"/>
      <c r="E184" s="219"/>
    </row>
    <row r="185" spans="1:5" ht="15.75" customHeight="1">
      <c r="A185" s="216"/>
      <c r="B185" s="217"/>
      <c r="C185" s="218"/>
      <c r="D185" s="216"/>
      <c r="E185" s="219"/>
    </row>
    <row r="186" spans="1:5" ht="15.75" customHeight="1">
      <c r="A186" s="216"/>
      <c r="B186" s="217"/>
      <c r="C186" s="218"/>
      <c r="D186" s="216"/>
      <c r="E186" s="219"/>
    </row>
    <row r="187" spans="1:5" ht="15.75" customHeight="1">
      <c r="A187" s="216"/>
      <c r="B187" s="217"/>
      <c r="C187" s="218"/>
      <c r="D187" s="216"/>
      <c r="E187" s="219"/>
    </row>
    <row r="188" spans="1:5" ht="15.75" customHeight="1">
      <c r="A188" s="216"/>
      <c r="B188" s="217"/>
      <c r="C188" s="218"/>
      <c r="D188" s="216"/>
      <c r="E188" s="219"/>
    </row>
    <row r="189" spans="1:5" ht="15.75" customHeight="1">
      <c r="A189" s="216"/>
      <c r="B189" s="217"/>
      <c r="C189" s="218"/>
      <c r="D189" s="216"/>
      <c r="E189" s="219"/>
    </row>
    <row r="190" spans="1:5" ht="15.75" customHeight="1">
      <c r="A190" s="216"/>
      <c r="B190" s="217"/>
      <c r="C190" s="218"/>
      <c r="D190" s="216"/>
      <c r="E190" s="219"/>
    </row>
    <row r="191" spans="1:5" ht="15.75" customHeight="1">
      <c r="A191" s="216"/>
      <c r="B191" s="217"/>
      <c r="C191" s="218"/>
      <c r="D191" s="216"/>
      <c r="E191" s="219"/>
    </row>
    <row r="192" spans="1:5" ht="15.75" customHeight="1">
      <c r="A192" s="216"/>
      <c r="B192" s="217"/>
      <c r="C192" s="218"/>
      <c r="D192" s="216"/>
      <c r="E192" s="219"/>
    </row>
    <row r="193" spans="1:5" ht="15.75" customHeight="1">
      <c r="A193" s="216"/>
      <c r="B193" s="217"/>
      <c r="C193" s="218"/>
      <c r="D193" s="216"/>
      <c r="E193" s="219"/>
    </row>
    <row r="194" spans="1:5" ht="15.75" customHeight="1">
      <c r="A194" s="216"/>
      <c r="B194" s="217"/>
      <c r="C194" s="218"/>
      <c r="D194" s="216"/>
      <c r="E194" s="219"/>
    </row>
    <row r="195" spans="1:5" ht="15.75" customHeight="1">
      <c r="A195" s="216"/>
      <c r="B195" s="217"/>
      <c r="C195" s="218"/>
      <c r="D195" s="216"/>
      <c r="E195" s="219"/>
    </row>
    <row r="196" spans="1:5" ht="15.75" customHeight="1">
      <c r="A196" s="216"/>
      <c r="B196" s="217"/>
      <c r="C196" s="218"/>
      <c r="D196" s="216"/>
      <c r="E196" s="219"/>
    </row>
    <row r="197" spans="1:5" ht="15.75" customHeight="1">
      <c r="A197" s="216"/>
      <c r="B197" s="217"/>
      <c r="C197" s="218"/>
      <c r="D197" s="216"/>
      <c r="E197" s="219"/>
    </row>
    <row r="198" spans="1:5" ht="15.75" customHeight="1">
      <c r="A198" s="216"/>
      <c r="B198" s="217"/>
      <c r="C198" s="218"/>
      <c r="D198" s="216"/>
      <c r="E198" s="219"/>
    </row>
    <row r="199" spans="1:5" ht="15.75" customHeight="1">
      <c r="A199" s="216"/>
      <c r="B199" s="217"/>
      <c r="C199" s="218"/>
      <c r="D199" s="216"/>
      <c r="E199" s="219"/>
    </row>
    <row r="200" spans="1:5" ht="15.75" customHeight="1">
      <c r="A200" s="216"/>
      <c r="B200" s="217"/>
      <c r="C200" s="218"/>
      <c r="D200" s="216"/>
      <c r="E200" s="219"/>
    </row>
    <row r="201" spans="1:5" ht="15.75" customHeight="1">
      <c r="A201" s="216"/>
      <c r="B201" s="217"/>
      <c r="C201" s="218"/>
      <c r="D201" s="216"/>
      <c r="E201" s="219"/>
    </row>
    <row r="202" spans="1:5" ht="15.75" customHeight="1">
      <c r="A202" s="216"/>
      <c r="B202" s="217"/>
      <c r="C202" s="218"/>
      <c r="D202" s="216"/>
      <c r="E202" s="219"/>
    </row>
    <row r="203" spans="1:5" ht="15.75" customHeight="1">
      <c r="A203" s="216"/>
      <c r="B203" s="217"/>
      <c r="C203" s="218"/>
      <c r="D203" s="216"/>
      <c r="E203" s="219"/>
    </row>
    <row r="204" spans="1:5" ht="15.75" customHeight="1">
      <c r="A204" s="216"/>
      <c r="B204" s="217"/>
      <c r="C204" s="218"/>
      <c r="D204" s="216"/>
      <c r="E204" s="219"/>
    </row>
    <row r="205" spans="1:5" ht="15.75" customHeight="1">
      <c r="A205" s="216"/>
      <c r="B205" s="217"/>
      <c r="C205" s="218"/>
      <c r="D205" s="216"/>
      <c r="E205" s="219"/>
    </row>
    <row r="206" spans="1:5" ht="15.75" customHeight="1">
      <c r="A206" s="216"/>
      <c r="B206" s="217"/>
      <c r="C206" s="218"/>
      <c r="D206" s="216"/>
      <c r="E206" s="219"/>
    </row>
    <row r="207" spans="1:5" ht="15.75" customHeight="1">
      <c r="A207" s="216"/>
      <c r="B207" s="217"/>
      <c r="C207" s="218"/>
      <c r="D207" s="216"/>
      <c r="E207" s="219"/>
    </row>
    <row r="208" spans="1:5" ht="15.75" customHeight="1">
      <c r="A208" s="216"/>
      <c r="B208" s="217"/>
      <c r="C208" s="218"/>
      <c r="D208" s="216"/>
      <c r="E208" s="219"/>
    </row>
    <row r="209" spans="1:5" ht="15.75" customHeight="1">
      <c r="A209" s="216"/>
      <c r="B209" s="217"/>
      <c r="C209" s="218"/>
      <c r="D209" s="216"/>
      <c r="E209" s="219"/>
    </row>
    <row r="210" spans="1:5" ht="15.75" customHeight="1">
      <c r="A210" s="216"/>
      <c r="B210" s="217"/>
      <c r="C210" s="218"/>
      <c r="D210" s="216"/>
      <c r="E210" s="219"/>
    </row>
    <row r="211" spans="1:5" ht="15.75" customHeight="1">
      <c r="A211" s="216"/>
      <c r="B211" s="217"/>
      <c r="C211" s="218"/>
      <c r="D211" s="216"/>
      <c r="E211" s="219"/>
    </row>
    <row r="212" spans="1:5" ht="15.75" customHeight="1">
      <c r="A212" s="216"/>
      <c r="B212" s="217"/>
      <c r="C212" s="218"/>
      <c r="D212" s="216"/>
      <c r="E212" s="219"/>
    </row>
    <row r="213" spans="1:5" ht="15.75" customHeight="1">
      <c r="A213" s="216"/>
      <c r="B213" s="217"/>
      <c r="C213" s="218"/>
      <c r="D213" s="216"/>
      <c r="E213" s="219"/>
    </row>
    <row r="214" spans="1:5" ht="15.75" customHeight="1">
      <c r="A214" s="216"/>
      <c r="B214" s="217"/>
      <c r="C214" s="218"/>
      <c r="D214" s="216"/>
      <c r="E214" s="219"/>
    </row>
    <row r="215" spans="1:5" ht="15.75" customHeight="1">
      <c r="A215" s="216"/>
      <c r="B215" s="217"/>
      <c r="C215" s="218"/>
      <c r="D215" s="216"/>
      <c r="E215" s="219"/>
    </row>
    <row r="216" spans="1:5" ht="15.75" customHeight="1">
      <c r="A216" s="216"/>
      <c r="B216" s="217"/>
      <c r="C216" s="218"/>
      <c r="D216" s="216"/>
      <c r="E216" s="219"/>
    </row>
    <row r="217" spans="1:5" ht="15.75" customHeight="1">
      <c r="A217" s="216"/>
      <c r="B217" s="217"/>
      <c r="C217" s="218"/>
      <c r="D217" s="216"/>
      <c r="E217" s="219"/>
    </row>
    <row r="218" spans="1:5" ht="15.75" customHeight="1">
      <c r="A218" s="216"/>
      <c r="B218" s="217"/>
      <c r="C218" s="218"/>
      <c r="D218" s="216"/>
      <c r="E218" s="219"/>
    </row>
    <row r="219" spans="1:5" ht="15.75" customHeight="1">
      <c r="A219" s="216"/>
      <c r="B219" s="217"/>
      <c r="C219" s="218"/>
      <c r="D219" s="216"/>
      <c r="E219" s="219"/>
    </row>
    <row r="220" spans="1:5" ht="15.75" customHeight="1">
      <c r="A220" s="216"/>
      <c r="B220" s="217"/>
      <c r="C220" s="218"/>
      <c r="D220" s="216"/>
      <c r="E220" s="219"/>
    </row>
    <row r="221" spans="1:5" ht="15.75" customHeight="1">
      <c r="A221" s="216"/>
      <c r="B221" s="217"/>
      <c r="C221" s="218"/>
      <c r="D221" s="216"/>
      <c r="E221" s="219"/>
    </row>
    <row r="222" spans="1:5" ht="15.75" customHeight="1">
      <c r="A222" s="216"/>
      <c r="B222" s="217"/>
      <c r="C222" s="218"/>
      <c r="D222" s="216"/>
      <c r="E222" s="219"/>
    </row>
    <row r="223" spans="1:5" ht="15.75" customHeight="1">
      <c r="A223" s="216"/>
      <c r="B223" s="217"/>
      <c r="C223" s="218"/>
      <c r="D223" s="216"/>
      <c r="E223" s="219"/>
    </row>
    <row r="224" spans="1:5" ht="15.75" customHeight="1">
      <c r="A224" s="216"/>
      <c r="B224" s="217"/>
      <c r="C224" s="218"/>
      <c r="D224" s="216"/>
      <c r="E224" s="219"/>
    </row>
    <row r="225" spans="1:5" ht="15.75" customHeight="1">
      <c r="A225" s="216"/>
      <c r="B225" s="217"/>
      <c r="C225" s="218"/>
      <c r="D225" s="216"/>
      <c r="E225" s="219"/>
    </row>
    <row r="226" spans="1:5" ht="15.75" customHeight="1">
      <c r="A226" s="216"/>
      <c r="B226" s="217"/>
      <c r="C226" s="218"/>
      <c r="D226" s="216"/>
      <c r="E226" s="219"/>
    </row>
    <row r="227" spans="1:5" ht="15.75" customHeight="1">
      <c r="A227" s="216"/>
      <c r="B227" s="217"/>
      <c r="C227" s="218"/>
      <c r="D227" s="216"/>
      <c r="E227" s="219"/>
    </row>
    <row r="228" spans="1:5" ht="15.75" customHeight="1">
      <c r="A228" s="216"/>
      <c r="B228" s="217"/>
      <c r="C228" s="218"/>
      <c r="D228" s="216"/>
      <c r="E228" s="219"/>
    </row>
    <row r="229" spans="1:5" ht="15.75" customHeight="1">
      <c r="A229" s="216"/>
      <c r="B229" s="217"/>
      <c r="C229" s="218"/>
      <c r="D229" s="216"/>
      <c r="E229" s="219"/>
    </row>
    <row r="230" spans="1:5" ht="15.75" customHeight="1">
      <c r="A230" s="216"/>
      <c r="B230" s="217"/>
      <c r="C230" s="218"/>
      <c r="D230" s="216"/>
      <c r="E230" s="219"/>
    </row>
    <row r="231" spans="1:5" ht="15.75" customHeight="1">
      <c r="A231" s="216"/>
      <c r="B231" s="217"/>
      <c r="C231" s="218"/>
      <c r="D231" s="216"/>
      <c r="E231" s="219"/>
    </row>
    <row r="232" spans="1:5" ht="15.75" customHeight="1">
      <c r="A232" s="216"/>
      <c r="B232" s="217"/>
      <c r="C232" s="218"/>
      <c r="D232" s="216"/>
      <c r="E232" s="219"/>
    </row>
    <row r="233" spans="1:5" ht="15.75" customHeight="1">
      <c r="A233" s="216"/>
      <c r="B233" s="217"/>
      <c r="C233" s="218"/>
      <c r="D233" s="216"/>
      <c r="E233" s="219"/>
    </row>
    <row r="234" spans="1:5" ht="15.75" customHeight="1">
      <c r="A234" s="216"/>
      <c r="B234" s="217"/>
      <c r="C234" s="218"/>
      <c r="D234" s="216"/>
      <c r="E234" s="219"/>
    </row>
    <row r="235" spans="1:5" ht="15.75" customHeight="1">
      <c r="A235" s="216"/>
      <c r="B235" s="217"/>
      <c r="C235" s="218"/>
      <c r="D235" s="216"/>
      <c r="E235" s="219"/>
    </row>
    <row r="236" spans="1:5" ht="15.75" customHeight="1">
      <c r="A236" s="216"/>
      <c r="B236" s="217"/>
      <c r="C236" s="218"/>
      <c r="D236" s="216"/>
      <c r="E236" s="219"/>
    </row>
    <row r="237" spans="1:5" ht="15.75" customHeight="1">
      <c r="A237" s="216"/>
      <c r="B237" s="217"/>
      <c r="C237" s="218"/>
      <c r="D237" s="216"/>
      <c r="E237" s="219"/>
    </row>
    <row r="238" spans="1:5" ht="15.75" customHeight="1">
      <c r="A238" s="216"/>
      <c r="B238" s="217"/>
      <c r="C238" s="218"/>
      <c r="D238" s="216"/>
      <c r="E238" s="219"/>
    </row>
    <row r="239" spans="1:5" ht="15.75" customHeight="1">
      <c r="A239" s="216"/>
      <c r="B239" s="217"/>
      <c r="C239" s="218"/>
      <c r="D239" s="216"/>
      <c r="E239" s="219"/>
    </row>
    <row r="240" spans="1:5" ht="15.75" customHeight="1">
      <c r="A240" s="216"/>
      <c r="B240" s="217"/>
      <c r="C240" s="218"/>
      <c r="D240" s="216"/>
      <c r="E240" s="219"/>
    </row>
    <row r="241" spans="1:5" ht="15.75" customHeight="1">
      <c r="A241" s="216"/>
      <c r="B241" s="217"/>
      <c r="C241" s="218"/>
      <c r="D241" s="216"/>
      <c r="E241" s="219"/>
    </row>
    <row r="242" spans="1:5" ht="15.75" customHeight="1">
      <c r="A242" s="216"/>
      <c r="B242" s="217"/>
      <c r="C242" s="218"/>
      <c r="D242" s="216"/>
      <c r="E242" s="219"/>
    </row>
    <row r="243" spans="1:5" ht="15.75" customHeight="1">
      <c r="A243" s="216"/>
      <c r="B243" s="217"/>
      <c r="C243" s="218"/>
      <c r="D243" s="216"/>
      <c r="E243" s="219"/>
    </row>
    <row r="244" spans="1:5" ht="15.75" customHeight="1">
      <c r="A244" s="216"/>
      <c r="B244" s="217"/>
      <c r="C244" s="218"/>
      <c r="D244" s="216"/>
      <c r="E244" s="219"/>
    </row>
    <row r="245" spans="1:5" ht="15.75" customHeight="1">
      <c r="A245" s="216"/>
      <c r="B245" s="217"/>
      <c r="C245" s="218"/>
      <c r="D245" s="216"/>
      <c r="E245" s="219"/>
    </row>
    <row r="246" spans="1:5" ht="15.75" customHeight="1">
      <c r="A246" s="216"/>
      <c r="B246" s="217"/>
      <c r="C246" s="218"/>
      <c r="D246" s="216"/>
      <c r="E246" s="219"/>
    </row>
    <row r="247" spans="1:5" ht="15.75" customHeight="1">
      <c r="A247" s="216"/>
      <c r="B247" s="217"/>
      <c r="C247" s="218"/>
      <c r="D247" s="216"/>
      <c r="E247" s="219"/>
    </row>
    <row r="248" spans="1:5" ht="15.75" customHeight="1">
      <c r="A248" s="216"/>
      <c r="B248" s="217"/>
      <c r="C248" s="218"/>
      <c r="D248" s="216"/>
      <c r="E248" s="219"/>
    </row>
    <row r="249" spans="1:5" ht="15.75" customHeight="1">
      <c r="A249" s="216"/>
      <c r="B249" s="217"/>
      <c r="C249" s="218"/>
      <c r="D249" s="216"/>
      <c r="E249" s="219"/>
    </row>
    <row r="250" spans="1:5" ht="15.75" customHeight="1">
      <c r="A250" s="216"/>
      <c r="B250" s="217"/>
      <c r="C250" s="218"/>
      <c r="D250" s="216"/>
      <c r="E250" s="219"/>
    </row>
    <row r="251" spans="1:5" ht="15.75" customHeight="1">
      <c r="A251" s="216"/>
      <c r="B251" s="217"/>
      <c r="C251" s="218"/>
      <c r="D251" s="216"/>
      <c r="E251" s="219"/>
    </row>
    <row r="252" spans="1:5" ht="15.75" customHeight="1">
      <c r="A252" s="216"/>
      <c r="B252" s="217"/>
      <c r="C252" s="218"/>
      <c r="D252" s="216"/>
      <c r="E252" s="219"/>
    </row>
    <row r="253" spans="1:5" ht="15.75" customHeight="1">
      <c r="A253" s="216"/>
      <c r="B253" s="217"/>
      <c r="C253" s="218"/>
      <c r="D253" s="216"/>
      <c r="E253" s="219"/>
    </row>
    <row r="254" spans="1:5" ht="15.75" customHeight="1">
      <c r="A254" s="216"/>
      <c r="B254" s="217"/>
      <c r="C254" s="218"/>
      <c r="D254" s="216"/>
      <c r="E254" s="219"/>
    </row>
    <row r="255" spans="1:5" ht="15.75" customHeight="1">
      <c r="A255" s="216"/>
      <c r="B255" s="217"/>
      <c r="C255" s="218"/>
      <c r="D255" s="216"/>
      <c r="E255" s="219"/>
    </row>
    <row r="256" spans="1:5" ht="15.75" customHeight="1">
      <c r="A256" s="216"/>
      <c r="B256" s="217"/>
      <c r="C256" s="218"/>
      <c r="D256" s="216"/>
      <c r="E256" s="219"/>
    </row>
    <row r="257" spans="1:5" ht="15.75" customHeight="1">
      <c r="A257" s="216"/>
      <c r="B257" s="217"/>
      <c r="C257" s="218"/>
      <c r="D257" s="216"/>
      <c r="E257" s="219"/>
    </row>
    <row r="258" spans="1:5" ht="15.75" customHeight="1">
      <c r="A258" s="216"/>
      <c r="B258" s="217"/>
      <c r="C258" s="218"/>
      <c r="D258" s="216"/>
      <c r="E258" s="219"/>
    </row>
    <row r="259" spans="1:5" ht="15.75" customHeight="1">
      <c r="A259" s="216"/>
      <c r="B259" s="217"/>
      <c r="C259" s="218"/>
      <c r="D259" s="216"/>
      <c r="E259" s="219"/>
    </row>
    <row r="260" spans="1:5" ht="15.75" customHeight="1">
      <c r="A260" s="216"/>
      <c r="B260" s="217"/>
      <c r="C260" s="218"/>
      <c r="D260" s="216"/>
      <c r="E260" s="219"/>
    </row>
    <row r="261" spans="1:5" ht="15.75" customHeight="1">
      <c r="A261" s="216"/>
      <c r="B261" s="217"/>
      <c r="C261" s="218"/>
      <c r="D261" s="216"/>
      <c r="E261" s="219"/>
    </row>
    <row r="262" spans="1:5" ht="15.75" customHeight="1">
      <c r="A262" s="216"/>
      <c r="B262" s="217"/>
      <c r="C262" s="218"/>
      <c r="D262" s="216"/>
      <c r="E262" s="219"/>
    </row>
    <row r="263" spans="1:5" ht="15.75" customHeight="1">
      <c r="A263" s="216"/>
      <c r="B263" s="217"/>
      <c r="C263" s="218"/>
      <c r="D263" s="216"/>
      <c r="E263" s="219"/>
    </row>
    <row r="264" spans="1:5" ht="15.75" customHeight="1">
      <c r="A264" s="216"/>
      <c r="B264" s="217"/>
      <c r="C264" s="218"/>
      <c r="D264" s="216"/>
      <c r="E264" s="219"/>
    </row>
    <row r="265" spans="1:5" ht="15.75" customHeight="1">
      <c r="A265" s="216"/>
      <c r="B265" s="217"/>
      <c r="C265" s="218"/>
      <c r="D265" s="216"/>
      <c r="E265" s="219"/>
    </row>
    <row r="266" spans="1:5" ht="15.75" customHeight="1">
      <c r="A266" s="216"/>
      <c r="B266" s="217"/>
      <c r="C266" s="218"/>
      <c r="D266" s="216"/>
      <c r="E266" s="219"/>
    </row>
    <row r="267" spans="1:5" ht="15.75" customHeight="1">
      <c r="A267" s="216"/>
      <c r="B267" s="217"/>
      <c r="C267" s="218"/>
      <c r="D267" s="216"/>
      <c r="E267" s="219"/>
    </row>
    <row r="268" spans="1:5" ht="15.75" customHeight="1">
      <c r="A268" s="216"/>
      <c r="B268" s="217"/>
      <c r="C268" s="218"/>
      <c r="D268" s="216"/>
      <c r="E268" s="219"/>
    </row>
    <row r="269" spans="1:5" ht="15.75" customHeight="1">
      <c r="A269" s="216"/>
      <c r="B269" s="217"/>
      <c r="C269" s="218"/>
      <c r="D269" s="216"/>
      <c r="E269" s="219"/>
    </row>
    <row r="270" spans="1:5" ht="15.75" customHeight="1">
      <c r="A270" s="216"/>
      <c r="B270" s="217"/>
      <c r="C270" s="218"/>
      <c r="D270" s="216"/>
      <c r="E270" s="219"/>
    </row>
    <row r="271" spans="1:5" ht="15.75" customHeight="1">
      <c r="A271" s="216"/>
      <c r="B271" s="217"/>
      <c r="C271" s="218"/>
      <c r="D271" s="216"/>
      <c r="E271" s="219"/>
    </row>
    <row r="272" spans="1:5" ht="15.75" customHeight="1">
      <c r="A272" s="216"/>
      <c r="B272" s="217"/>
      <c r="C272" s="218"/>
      <c r="D272" s="216"/>
      <c r="E272" s="219"/>
    </row>
    <row r="273" spans="1:5" ht="15.75" customHeight="1">
      <c r="A273" s="216"/>
      <c r="B273" s="217"/>
      <c r="C273" s="218"/>
      <c r="D273" s="216"/>
      <c r="E273" s="219"/>
    </row>
    <row r="274" spans="1:5" ht="15.75" customHeight="1">
      <c r="A274" s="216"/>
      <c r="B274" s="217"/>
      <c r="C274" s="218"/>
      <c r="D274" s="216"/>
      <c r="E274" s="219"/>
    </row>
    <row r="275" spans="1:5" ht="15.75" customHeight="1">
      <c r="A275" s="216"/>
      <c r="B275" s="217"/>
      <c r="C275" s="218"/>
      <c r="D275" s="216"/>
      <c r="E275" s="219"/>
    </row>
    <row r="276" spans="1:5" ht="15.75" customHeight="1">
      <c r="A276" s="216"/>
      <c r="B276" s="217"/>
      <c r="C276" s="218"/>
      <c r="D276" s="216"/>
      <c r="E276" s="219"/>
    </row>
    <row r="277" spans="1:5" ht="15.75" customHeight="1">
      <c r="A277" s="216"/>
      <c r="B277" s="217"/>
      <c r="C277" s="218"/>
      <c r="D277" s="216"/>
      <c r="E277" s="219"/>
    </row>
    <row r="278" spans="1:5" ht="15.75" customHeight="1">
      <c r="A278" s="216"/>
      <c r="B278" s="217"/>
      <c r="C278" s="218"/>
      <c r="D278" s="216"/>
      <c r="E278" s="219"/>
    </row>
    <row r="279" spans="1:5" ht="15.75" customHeight="1">
      <c r="A279" s="216"/>
      <c r="B279" s="217"/>
      <c r="C279" s="218"/>
      <c r="D279" s="216"/>
      <c r="E279" s="219"/>
    </row>
    <row r="280" spans="1:5" ht="15.75" customHeight="1">
      <c r="A280" s="216"/>
      <c r="B280" s="217"/>
      <c r="C280" s="218"/>
      <c r="D280" s="216"/>
      <c r="E280" s="219"/>
    </row>
    <row r="281" spans="1:5" ht="15.75" customHeight="1">
      <c r="A281" s="216"/>
      <c r="B281" s="217"/>
      <c r="C281" s="218"/>
      <c r="D281" s="216"/>
      <c r="E281" s="219"/>
    </row>
    <row r="282" spans="1:5" ht="15.75" customHeight="1">
      <c r="A282" s="216"/>
      <c r="B282" s="217"/>
      <c r="C282" s="218"/>
      <c r="D282" s="216"/>
      <c r="E282" s="219"/>
    </row>
    <row r="283" spans="1:5" ht="15.75" customHeight="1">
      <c r="A283" s="216"/>
      <c r="B283" s="217"/>
      <c r="C283" s="218"/>
      <c r="D283" s="216"/>
      <c r="E283" s="219"/>
    </row>
    <row r="284" spans="1:5" ht="15.75" customHeight="1">
      <c r="A284" s="216"/>
      <c r="B284" s="217"/>
      <c r="C284" s="218"/>
      <c r="D284" s="216"/>
      <c r="E284" s="219"/>
    </row>
    <row r="285" spans="1:5" ht="15.75" customHeight="1">
      <c r="A285" s="216"/>
      <c r="B285" s="217"/>
      <c r="C285" s="218"/>
      <c r="D285" s="216"/>
      <c r="E285" s="219"/>
    </row>
    <row r="286" spans="1:5" ht="15.75" customHeight="1">
      <c r="A286" s="216"/>
      <c r="B286" s="217"/>
      <c r="C286" s="218"/>
      <c r="D286" s="216"/>
      <c r="E286" s="219"/>
    </row>
    <row r="287" spans="1:5" ht="15.75" customHeight="1">
      <c r="A287" s="216"/>
      <c r="B287" s="217"/>
      <c r="C287" s="218"/>
      <c r="D287" s="216"/>
      <c r="E287" s="219"/>
    </row>
    <row r="288" spans="1:5" ht="15.75" customHeight="1">
      <c r="A288" s="216"/>
      <c r="B288" s="217"/>
      <c r="C288" s="218"/>
      <c r="D288" s="216"/>
      <c r="E288" s="219"/>
    </row>
    <row r="289" spans="4:5" ht="15.75" customHeight="1">
      <c r="D289" s="294"/>
      <c r="E289" s="219"/>
    </row>
    <row r="290" spans="4:5" ht="15.75" customHeight="1">
      <c r="D290" s="294"/>
      <c r="E290" s="219"/>
    </row>
    <row r="291" spans="4:5" ht="15.75" customHeight="1">
      <c r="D291" s="294"/>
      <c r="E291" s="219"/>
    </row>
    <row r="292" spans="4:5" ht="15.75" customHeight="1">
      <c r="D292" s="294"/>
      <c r="E292" s="219"/>
    </row>
    <row r="293" spans="4:5" ht="15.75" customHeight="1">
      <c r="D293" s="294"/>
      <c r="E293" s="219"/>
    </row>
    <row r="294" spans="4:5" ht="15.75" customHeight="1">
      <c r="D294" s="294"/>
    </row>
    <row r="295" spans="4:5" ht="15.75" customHeight="1">
      <c r="D295" s="294"/>
    </row>
    <row r="296" spans="4:5" ht="15.75" customHeight="1">
      <c r="D296" s="294"/>
    </row>
    <row r="297" spans="4:5" ht="15.75" customHeight="1">
      <c r="D297" s="294"/>
    </row>
    <row r="298" spans="4:5" ht="15.75" customHeight="1">
      <c r="D298" s="294"/>
    </row>
    <row r="299" spans="4:5" ht="15.75" customHeight="1">
      <c r="D299" s="294"/>
    </row>
    <row r="300" spans="4:5" ht="15.75" customHeight="1">
      <c r="D300" s="294"/>
    </row>
    <row r="301" spans="4:5" ht="15.75" customHeight="1">
      <c r="D301" s="294"/>
    </row>
    <row r="302" spans="4:5" ht="15.75" customHeight="1">
      <c r="D302" s="294"/>
    </row>
    <row r="303" spans="4:5" ht="15.75" customHeight="1">
      <c r="D303" s="294"/>
    </row>
    <row r="304" spans="4:5" ht="15.75" customHeight="1">
      <c r="D304" s="294"/>
    </row>
    <row r="305" spans="4:4" ht="15.75" customHeight="1">
      <c r="D305" s="294"/>
    </row>
    <row r="306" spans="4:4" ht="15.75" customHeight="1">
      <c r="D306" s="294"/>
    </row>
    <row r="307" spans="4:4" ht="15.75" customHeight="1">
      <c r="D307" s="294"/>
    </row>
    <row r="308" spans="4:4" ht="15.75" customHeight="1">
      <c r="D308" s="294"/>
    </row>
    <row r="309" spans="4:4" ht="15.75" customHeight="1">
      <c r="D309" s="294"/>
    </row>
    <row r="310" spans="4:4" ht="15.75" customHeight="1">
      <c r="D310" s="294"/>
    </row>
    <row r="311" spans="4:4" ht="15.75" customHeight="1">
      <c r="D311" s="294"/>
    </row>
    <row r="312" spans="4:4" ht="15.75" customHeight="1">
      <c r="D312" s="294"/>
    </row>
    <row r="313" spans="4:4" ht="15.75" customHeight="1">
      <c r="D313" s="294"/>
    </row>
    <row r="314" spans="4:4" ht="15.75" customHeight="1">
      <c r="D314" s="294"/>
    </row>
    <row r="315" spans="4:4" ht="15.75" customHeight="1">
      <c r="D315" s="294"/>
    </row>
    <row r="316" spans="4:4" ht="15.75" customHeight="1">
      <c r="D316" s="294"/>
    </row>
    <row r="317" spans="4:4" ht="15.75" customHeight="1">
      <c r="D317" s="294"/>
    </row>
    <row r="318" spans="4:4" ht="15.75" customHeight="1">
      <c r="D318" s="294"/>
    </row>
    <row r="319" spans="4:4" ht="15.75" customHeight="1">
      <c r="D319" s="294"/>
    </row>
    <row r="320" spans="4:4" ht="15.75" customHeight="1">
      <c r="D320" s="294"/>
    </row>
    <row r="321" spans="4:4" ht="15.75" customHeight="1">
      <c r="D321" s="294"/>
    </row>
    <row r="322" spans="4:4" ht="15.75" customHeight="1">
      <c r="D322" s="294"/>
    </row>
    <row r="323" spans="4:4" ht="15.75" customHeight="1">
      <c r="D323" s="294"/>
    </row>
    <row r="324" spans="4:4" ht="15.75" customHeight="1">
      <c r="D324" s="294"/>
    </row>
    <row r="325" spans="4:4" ht="15.75" customHeight="1">
      <c r="D325" s="294"/>
    </row>
    <row r="326" spans="4:4" ht="15.75" customHeight="1">
      <c r="D326" s="294"/>
    </row>
    <row r="327" spans="4:4" ht="15.75" customHeight="1">
      <c r="D327" s="294"/>
    </row>
    <row r="328" spans="4:4" ht="15.75" customHeight="1">
      <c r="D328" s="294"/>
    </row>
    <row r="329" spans="4:4" ht="15.75" customHeight="1">
      <c r="D329" s="294"/>
    </row>
    <row r="330" spans="4:4" ht="15.75" customHeight="1">
      <c r="D330" s="294"/>
    </row>
    <row r="331" spans="4:4" ht="15.75" customHeight="1">
      <c r="D331" s="294"/>
    </row>
    <row r="332" spans="4:4" ht="15.75" customHeight="1">
      <c r="D332" s="294"/>
    </row>
    <row r="333" spans="4:4" ht="15.75" customHeight="1">
      <c r="D333" s="294"/>
    </row>
    <row r="334" spans="4:4" ht="15.75" customHeight="1">
      <c r="D334" s="294"/>
    </row>
    <row r="335" spans="4:4" ht="15.75" customHeight="1">
      <c r="D335" s="294"/>
    </row>
    <row r="336" spans="4:4" ht="15.75" customHeight="1">
      <c r="D336" s="294"/>
    </row>
    <row r="337" spans="4:4" ht="15.75" customHeight="1">
      <c r="D337" s="294"/>
    </row>
    <row r="338" spans="4:4" ht="15.75" customHeight="1">
      <c r="D338" s="294"/>
    </row>
    <row r="339" spans="4:4" ht="15.75" customHeight="1">
      <c r="D339" s="294"/>
    </row>
    <row r="340" spans="4:4" ht="15.75" customHeight="1">
      <c r="D340" s="294"/>
    </row>
    <row r="341" spans="4:4" ht="15.75" customHeight="1">
      <c r="D341" s="294"/>
    </row>
    <row r="342" spans="4:4" ht="15.75" customHeight="1">
      <c r="D342" s="294"/>
    </row>
    <row r="343" spans="4:4" ht="15.75" customHeight="1">
      <c r="D343" s="294"/>
    </row>
    <row r="344" spans="4:4" ht="15.75" customHeight="1">
      <c r="D344" s="294"/>
    </row>
    <row r="345" spans="4:4" ht="15.75" customHeight="1">
      <c r="D345" s="294"/>
    </row>
    <row r="346" spans="4:4" ht="15.75" customHeight="1">
      <c r="D346" s="294"/>
    </row>
    <row r="347" spans="4:4" ht="15.75" customHeight="1">
      <c r="D347" s="294"/>
    </row>
    <row r="348" spans="4:4" ht="15.75" customHeight="1">
      <c r="D348" s="294"/>
    </row>
    <row r="349" spans="4:4" ht="15.75" customHeight="1">
      <c r="D349" s="294"/>
    </row>
    <row r="350" spans="4:4" ht="15.75" customHeight="1">
      <c r="D350" s="294"/>
    </row>
    <row r="351" spans="4:4" ht="15.75" customHeight="1">
      <c r="D351" s="294"/>
    </row>
    <row r="352" spans="4:4" ht="15.75" customHeight="1">
      <c r="D352" s="294"/>
    </row>
    <row r="353" spans="4:4" ht="15.75" customHeight="1">
      <c r="D353" s="294"/>
    </row>
    <row r="354" spans="4:4" ht="15.75" customHeight="1">
      <c r="D354" s="294"/>
    </row>
    <row r="355" spans="4:4" ht="15.75" customHeight="1">
      <c r="D355" s="294"/>
    </row>
    <row r="356" spans="4:4" ht="15.75" customHeight="1">
      <c r="D356" s="294"/>
    </row>
    <row r="357" spans="4:4" ht="15.75" customHeight="1">
      <c r="D357" s="294"/>
    </row>
    <row r="358" spans="4:4" ht="15.75" customHeight="1">
      <c r="D358" s="294"/>
    </row>
    <row r="359" spans="4:4" ht="15.75" customHeight="1">
      <c r="D359" s="294"/>
    </row>
    <row r="360" spans="4:4" ht="15.75" customHeight="1">
      <c r="D360" s="294"/>
    </row>
    <row r="361" spans="4:4" ht="15.75" customHeight="1">
      <c r="D361" s="294"/>
    </row>
    <row r="362" spans="4:4" ht="15.75" customHeight="1">
      <c r="D362" s="294"/>
    </row>
    <row r="363" spans="4:4" ht="15.75" customHeight="1">
      <c r="D363" s="294"/>
    </row>
    <row r="364" spans="4:4" ht="15.75" customHeight="1">
      <c r="D364" s="294"/>
    </row>
    <row r="365" spans="4:4" ht="15.75" customHeight="1">
      <c r="D365" s="294"/>
    </row>
    <row r="366" spans="4:4" ht="15.75" customHeight="1">
      <c r="D366" s="294"/>
    </row>
    <row r="367" spans="4:4" ht="15.75" customHeight="1">
      <c r="D367" s="294"/>
    </row>
    <row r="368" spans="4:4" ht="15.75" customHeight="1">
      <c r="D368" s="294"/>
    </row>
    <row r="369" spans="4:4" ht="15.75" customHeight="1">
      <c r="D369" s="294"/>
    </row>
    <row r="370" spans="4:4" ht="15.75" customHeight="1">
      <c r="D370" s="294"/>
    </row>
    <row r="371" spans="4:4" ht="15.75" customHeight="1">
      <c r="D371" s="294"/>
    </row>
    <row r="372" spans="4:4" ht="15.75" customHeight="1">
      <c r="D372" s="294"/>
    </row>
    <row r="373" spans="4:4" ht="15.75" customHeight="1">
      <c r="D373" s="294"/>
    </row>
    <row r="374" spans="4:4" ht="15.75" customHeight="1">
      <c r="D374" s="294"/>
    </row>
    <row r="375" spans="4:4" ht="15.75" customHeight="1">
      <c r="D375" s="294"/>
    </row>
    <row r="376" spans="4:4" ht="15.75" customHeight="1">
      <c r="D376" s="294"/>
    </row>
    <row r="377" spans="4:4" ht="15.75" customHeight="1">
      <c r="D377" s="294"/>
    </row>
    <row r="378" spans="4:4" ht="15.75" customHeight="1">
      <c r="D378" s="294"/>
    </row>
    <row r="379" spans="4:4" ht="15.75" customHeight="1">
      <c r="D379" s="294"/>
    </row>
    <row r="380" spans="4:4" ht="15.75" customHeight="1">
      <c r="D380" s="294"/>
    </row>
    <row r="381" spans="4:4" ht="15.75" customHeight="1">
      <c r="D381" s="294"/>
    </row>
    <row r="382" spans="4:4" ht="15.75" customHeight="1">
      <c r="D382" s="294"/>
    </row>
    <row r="383" spans="4:4" ht="15.75" customHeight="1">
      <c r="D383" s="294"/>
    </row>
    <row r="384" spans="4:4" ht="15.75" customHeight="1">
      <c r="D384" s="294"/>
    </row>
    <row r="385" spans="4:4" ht="15.75" customHeight="1">
      <c r="D385" s="294"/>
    </row>
    <row r="386" spans="4:4" ht="15.75" customHeight="1">
      <c r="D386" s="294"/>
    </row>
    <row r="387" spans="4:4" ht="15.75" customHeight="1">
      <c r="D387" s="294"/>
    </row>
    <row r="388" spans="4:4" ht="15.75" customHeight="1">
      <c r="D388" s="294"/>
    </row>
    <row r="389" spans="4:4" ht="15.75" customHeight="1">
      <c r="D389" s="294"/>
    </row>
    <row r="390" spans="4:4" ht="15.75" customHeight="1">
      <c r="D390" s="294"/>
    </row>
    <row r="391" spans="4:4" ht="15.75" customHeight="1">
      <c r="D391" s="294"/>
    </row>
    <row r="392" spans="4:4" ht="15.75" customHeight="1">
      <c r="D392" s="294"/>
    </row>
    <row r="393" spans="4:4" ht="15.75" customHeight="1">
      <c r="D393" s="294"/>
    </row>
    <row r="394" spans="4:4" ht="15.75" customHeight="1">
      <c r="D394" s="294"/>
    </row>
    <row r="395" spans="4:4" ht="15.75" customHeight="1">
      <c r="D395" s="294"/>
    </row>
    <row r="396" spans="4:4" ht="15.75" customHeight="1">
      <c r="D396" s="294"/>
    </row>
    <row r="397" spans="4:4" ht="15.75" customHeight="1">
      <c r="D397" s="294"/>
    </row>
    <row r="398" spans="4:4" ht="15.75" customHeight="1">
      <c r="D398" s="294"/>
    </row>
    <row r="399" spans="4:4" ht="15.75" customHeight="1">
      <c r="D399" s="294"/>
    </row>
    <row r="400" spans="4:4" ht="15.75" customHeight="1">
      <c r="D400" s="294"/>
    </row>
    <row r="401" spans="4:4" ht="15.75" customHeight="1">
      <c r="D401" s="294"/>
    </row>
    <row r="402" spans="4:4" ht="15.75" customHeight="1">
      <c r="D402" s="294"/>
    </row>
    <row r="403" spans="4:4" ht="15.75" customHeight="1">
      <c r="D403" s="294"/>
    </row>
    <row r="404" spans="4:4" ht="15.75" customHeight="1">
      <c r="D404" s="294"/>
    </row>
    <row r="405" spans="4:4" ht="15.75" customHeight="1">
      <c r="D405" s="294"/>
    </row>
    <row r="406" spans="4:4" ht="15.75" customHeight="1">
      <c r="D406" s="294"/>
    </row>
    <row r="407" spans="4:4" ht="15.75" customHeight="1">
      <c r="D407" s="294"/>
    </row>
    <row r="408" spans="4:4" ht="15.75" customHeight="1">
      <c r="D408" s="294"/>
    </row>
    <row r="409" spans="4:4" ht="15.75" customHeight="1">
      <c r="D409" s="294"/>
    </row>
    <row r="410" spans="4:4" ht="15.75" customHeight="1">
      <c r="D410" s="294"/>
    </row>
    <row r="411" spans="4:4" ht="15.75" customHeight="1">
      <c r="D411" s="294"/>
    </row>
    <row r="412" spans="4:4" ht="15.75" customHeight="1">
      <c r="D412" s="294"/>
    </row>
    <row r="413" spans="4:4" ht="15.75" customHeight="1">
      <c r="D413" s="294"/>
    </row>
    <row r="414" spans="4:4" ht="15.75" customHeight="1">
      <c r="D414" s="294"/>
    </row>
    <row r="415" spans="4:4" ht="15.75" customHeight="1">
      <c r="D415" s="294"/>
    </row>
    <row r="416" spans="4:4" ht="15.75" customHeight="1">
      <c r="D416" s="294"/>
    </row>
    <row r="417" spans="4:4" ht="15.75" customHeight="1">
      <c r="D417" s="294"/>
    </row>
    <row r="418" spans="4:4" ht="15.75" customHeight="1">
      <c r="D418" s="294"/>
    </row>
    <row r="419" spans="4:4" ht="15.75" customHeight="1">
      <c r="D419" s="294"/>
    </row>
    <row r="420" spans="4:4" ht="15.75" customHeight="1">
      <c r="D420" s="294"/>
    </row>
    <row r="421" spans="4:4" ht="15.75" customHeight="1">
      <c r="D421" s="294"/>
    </row>
    <row r="422" spans="4:4" ht="15.75" customHeight="1">
      <c r="D422" s="294"/>
    </row>
    <row r="423" spans="4:4" ht="15.75" customHeight="1">
      <c r="D423" s="294"/>
    </row>
    <row r="424" spans="4:4" ht="15.75" customHeight="1">
      <c r="D424" s="294"/>
    </row>
    <row r="425" spans="4:4" ht="15.75" customHeight="1">
      <c r="D425" s="294"/>
    </row>
    <row r="426" spans="4:4" ht="15.75" customHeight="1">
      <c r="D426" s="294"/>
    </row>
    <row r="427" spans="4:4" ht="15.75" customHeight="1">
      <c r="D427" s="294"/>
    </row>
    <row r="428" spans="4:4" ht="15.75" customHeight="1">
      <c r="D428" s="294"/>
    </row>
    <row r="429" spans="4:4" ht="15.75" customHeight="1">
      <c r="D429" s="294"/>
    </row>
    <row r="430" spans="4:4" ht="15.75" customHeight="1">
      <c r="D430" s="294"/>
    </row>
    <row r="431" spans="4:4" ht="15.75" customHeight="1">
      <c r="D431" s="294"/>
    </row>
    <row r="432" spans="4:4" ht="15.75" customHeight="1">
      <c r="D432" s="294"/>
    </row>
    <row r="433" spans="4:4" ht="15.75" customHeight="1">
      <c r="D433" s="294"/>
    </row>
    <row r="434" spans="4:4" ht="15.75" customHeight="1">
      <c r="D434" s="294"/>
    </row>
    <row r="435" spans="4:4" ht="15.75" customHeight="1">
      <c r="D435" s="294"/>
    </row>
    <row r="436" spans="4:4" ht="15.75" customHeight="1">
      <c r="D436" s="294"/>
    </row>
    <row r="437" spans="4:4" ht="15.75" customHeight="1">
      <c r="D437" s="294"/>
    </row>
    <row r="438" spans="4:4" ht="15.75" customHeight="1">
      <c r="D438" s="294"/>
    </row>
    <row r="439" spans="4:4" ht="15.75" customHeight="1">
      <c r="D439" s="294"/>
    </row>
    <row r="440" spans="4:4" ht="15.75" customHeight="1">
      <c r="D440" s="294"/>
    </row>
    <row r="441" spans="4:4" ht="15.75" customHeight="1">
      <c r="D441" s="294"/>
    </row>
    <row r="442" spans="4:4" ht="15.75" customHeight="1">
      <c r="D442" s="294"/>
    </row>
    <row r="443" spans="4:4" ht="15.75" customHeight="1">
      <c r="D443" s="294"/>
    </row>
    <row r="444" spans="4:4" ht="15.75" customHeight="1">
      <c r="D444" s="294"/>
    </row>
    <row r="445" spans="4:4" ht="15.75" customHeight="1">
      <c r="D445" s="294"/>
    </row>
    <row r="446" spans="4:4" ht="15.75" customHeight="1">
      <c r="D446" s="294"/>
    </row>
    <row r="447" spans="4:4" ht="15.75" customHeight="1">
      <c r="D447" s="294"/>
    </row>
    <row r="448" spans="4:4" ht="15.75" customHeight="1">
      <c r="D448" s="294"/>
    </row>
    <row r="449" spans="4:4" ht="15.75" customHeight="1">
      <c r="D449" s="294"/>
    </row>
    <row r="450" spans="4:4" ht="15.75" customHeight="1">
      <c r="D450" s="294"/>
    </row>
    <row r="451" spans="4:4" ht="15.75" customHeight="1">
      <c r="D451" s="294"/>
    </row>
    <row r="452" spans="4:4" ht="15.75" customHeight="1">
      <c r="D452" s="294"/>
    </row>
    <row r="453" spans="4:4" ht="15.75" customHeight="1">
      <c r="D453" s="294"/>
    </row>
    <row r="454" spans="4:4" ht="15.75" customHeight="1">
      <c r="D454" s="294"/>
    </row>
    <row r="455" spans="4:4" ht="15.75" customHeight="1">
      <c r="D455" s="294"/>
    </row>
    <row r="456" spans="4:4" ht="15.75" customHeight="1">
      <c r="D456" s="294"/>
    </row>
    <row r="457" spans="4:4" ht="15.75" customHeight="1">
      <c r="D457" s="294"/>
    </row>
    <row r="458" spans="4:4" ht="15.75" customHeight="1">
      <c r="D458" s="294"/>
    </row>
    <row r="459" spans="4:4" ht="15.75" customHeight="1">
      <c r="D459" s="294"/>
    </row>
    <row r="460" spans="4:4" ht="15.75" customHeight="1">
      <c r="D460" s="294"/>
    </row>
    <row r="461" spans="4:4" ht="15.75" customHeight="1">
      <c r="D461" s="294"/>
    </row>
    <row r="462" spans="4:4" ht="15.75" customHeight="1">
      <c r="D462" s="294"/>
    </row>
    <row r="463" spans="4:4" ht="15.75" customHeight="1">
      <c r="D463" s="294"/>
    </row>
    <row r="464" spans="4:4" ht="15.75" customHeight="1">
      <c r="D464" s="294"/>
    </row>
    <row r="465" spans="4:4" ht="15.75" customHeight="1">
      <c r="D465" s="294"/>
    </row>
    <row r="466" spans="4:4" ht="15.75" customHeight="1">
      <c r="D466" s="294"/>
    </row>
    <row r="467" spans="4:4" ht="15.75" customHeight="1">
      <c r="D467" s="294"/>
    </row>
    <row r="468" spans="4:4" ht="15.75" customHeight="1">
      <c r="D468" s="294"/>
    </row>
    <row r="469" spans="4:4" ht="15.75" customHeight="1">
      <c r="D469" s="294"/>
    </row>
    <row r="470" spans="4:4" ht="15.75" customHeight="1">
      <c r="D470" s="294"/>
    </row>
    <row r="471" spans="4:4" ht="15.75" customHeight="1">
      <c r="D471" s="294"/>
    </row>
    <row r="472" spans="4:4" ht="15.75" customHeight="1">
      <c r="D472" s="294"/>
    </row>
    <row r="473" spans="4:4" ht="15.75" customHeight="1">
      <c r="D473" s="294"/>
    </row>
    <row r="474" spans="4:4" ht="15.75" customHeight="1">
      <c r="D474" s="294"/>
    </row>
    <row r="475" spans="4:4" ht="15.75" customHeight="1">
      <c r="D475" s="294"/>
    </row>
    <row r="476" spans="4:4" ht="15.75" customHeight="1">
      <c r="D476" s="294"/>
    </row>
    <row r="477" spans="4:4" ht="15.75" customHeight="1">
      <c r="D477" s="294"/>
    </row>
    <row r="478" spans="4:4" ht="15.75" customHeight="1">
      <c r="D478" s="294"/>
    </row>
    <row r="479" spans="4:4" ht="15.75" customHeight="1">
      <c r="D479" s="294"/>
    </row>
    <row r="480" spans="4:4" ht="15.75" customHeight="1">
      <c r="D480" s="294"/>
    </row>
    <row r="481" spans="4:4" ht="15.75" customHeight="1">
      <c r="D481" s="294"/>
    </row>
    <row r="482" spans="4:4" ht="15.75" customHeight="1">
      <c r="D482" s="294"/>
    </row>
    <row r="483" spans="4:4" ht="15.75" customHeight="1">
      <c r="D483" s="294"/>
    </row>
    <row r="484" spans="4:4" ht="15.75" customHeight="1">
      <c r="D484" s="294"/>
    </row>
    <row r="485" spans="4:4" ht="15.75" customHeight="1">
      <c r="D485" s="294"/>
    </row>
    <row r="486" spans="4:4" ht="15.75" customHeight="1">
      <c r="D486" s="294"/>
    </row>
    <row r="487" spans="4:4" ht="15.75" customHeight="1">
      <c r="D487" s="294"/>
    </row>
    <row r="488" spans="4:4" ht="15.75" customHeight="1">
      <c r="D488" s="294"/>
    </row>
    <row r="489" spans="4:4" ht="15.75" customHeight="1">
      <c r="D489" s="294"/>
    </row>
    <row r="490" spans="4:4" ht="15.75" customHeight="1">
      <c r="D490" s="294"/>
    </row>
    <row r="491" spans="4:4" ht="15.75" customHeight="1">
      <c r="D491" s="294"/>
    </row>
    <row r="492" spans="4:4" ht="15.75" customHeight="1">
      <c r="D492" s="294"/>
    </row>
    <row r="493" spans="4:4" ht="15.75" customHeight="1">
      <c r="D493" s="294"/>
    </row>
    <row r="494" spans="4:4" ht="15.75" customHeight="1">
      <c r="D494" s="294"/>
    </row>
    <row r="495" spans="4:4" ht="15.75" customHeight="1">
      <c r="D495" s="294"/>
    </row>
    <row r="496" spans="4:4" ht="15.75" customHeight="1">
      <c r="D496" s="294"/>
    </row>
    <row r="497" spans="4:4" ht="15.75" customHeight="1">
      <c r="D497" s="294"/>
    </row>
    <row r="498" spans="4:4" ht="15.75" customHeight="1">
      <c r="D498" s="294"/>
    </row>
    <row r="499" spans="4:4" ht="15.75" customHeight="1">
      <c r="D499" s="294"/>
    </row>
    <row r="500" spans="4:4" ht="15.75" customHeight="1">
      <c r="D500" s="294"/>
    </row>
    <row r="501" spans="4:4" ht="15.75" customHeight="1">
      <c r="D501" s="294"/>
    </row>
    <row r="502" spans="4:4" ht="15.75" customHeight="1">
      <c r="D502" s="294"/>
    </row>
    <row r="503" spans="4:4" ht="15.75" customHeight="1">
      <c r="D503" s="294"/>
    </row>
    <row r="504" spans="4:4" ht="15.75" customHeight="1">
      <c r="D504" s="294"/>
    </row>
    <row r="505" spans="4:4" ht="15.75" customHeight="1">
      <c r="D505" s="294"/>
    </row>
    <row r="506" spans="4:4" ht="15.75" customHeight="1">
      <c r="D506" s="294"/>
    </row>
    <row r="507" spans="4:4" ht="15.75" customHeight="1">
      <c r="D507" s="294"/>
    </row>
    <row r="508" spans="4:4" ht="15.75" customHeight="1">
      <c r="D508" s="294"/>
    </row>
    <row r="509" spans="4:4" ht="15.75" customHeight="1">
      <c r="D509" s="294"/>
    </row>
    <row r="510" spans="4:4" ht="15.75" customHeight="1">
      <c r="D510" s="294"/>
    </row>
    <row r="511" spans="4:4" ht="15.75" customHeight="1">
      <c r="D511" s="294"/>
    </row>
    <row r="512" spans="4:4" ht="15.75" customHeight="1">
      <c r="D512" s="294"/>
    </row>
    <row r="513" spans="4:4" ht="15.75" customHeight="1">
      <c r="D513" s="294"/>
    </row>
    <row r="514" spans="4:4" ht="15.75" customHeight="1">
      <c r="D514" s="294"/>
    </row>
    <row r="515" spans="4:4" ht="15.75" customHeight="1">
      <c r="D515" s="294"/>
    </row>
    <row r="516" spans="4:4" ht="15.75" customHeight="1">
      <c r="D516" s="294"/>
    </row>
    <row r="517" spans="4:4" ht="15.75" customHeight="1">
      <c r="D517" s="294"/>
    </row>
    <row r="518" spans="4:4" ht="15.75" customHeight="1">
      <c r="D518" s="294"/>
    </row>
    <row r="519" spans="4:4" ht="15.75" customHeight="1">
      <c r="D519" s="294"/>
    </row>
    <row r="520" spans="4:4" ht="15.75" customHeight="1">
      <c r="D520" s="294"/>
    </row>
    <row r="521" spans="4:4" ht="15.75" customHeight="1">
      <c r="D521" s="294"/>
    </row>
    <row r="522" spans="4:4" ht="15.75" customHeight="1">
      <c r="D522" s="294"/>
    </row>
    <row r="523" spans="4:4" ht="15.75" customHeight="1">
      <c r="D523" s="294"/>
    </row>
    <row r="524" spans="4:4" ht="15.75" customHeight="1">
      <c r="D524" s="294"/>
    </row>
    <row r="525" spans="4:4" ht="15.75" customHeight="1">
      <c r="D525" s="294"/>
    </row>
    <row r="526" spans="4:4" ht="15.75" customHeight="1">
      <c r="D526" s="294"/>
    </row>
    <row r="527" spans="4:4" ht="15.75" customHeight="1">
      <c r="D527" s="294"/>
    </row>
    <row r="528" spans="4:4" ht="15.75" customHeight="1">
      <c r="D528" s="294"/>
    </row>
    <row r="529" spans="4:4" ht="15.75" customHeight="1">
      <c r="D529" s="294"/>
    </row>
    <row r="530" spans="4:4" ht="15.75" customHeight="1">
      <c r="D530" s="294"/>
    </row>
    <row r="531" spans="4:4" ht="15.75" customHeight="1">
      <c r="D531" s="294"/>
    </row>
    <row r="532" spans="4:4" ht="15.75" customHeight="1">
      <c r="D532" s="294"/>
    </row>
    <row r="533" spans="4:4" ht="15.75" customHeight="1">
      <c r="D533" s="294"/>
    </row>
    <row r="534" spans="4:4" ht="15.75" customHeight="1">
      <c r="D534" s="294"/>
    </row>
    <row r="535" spans="4:4" ht="15.75" customHeight="1">
      <c r="D535" s="294"/>
    </row>
    <row r="536" spans="4:4" ht="15.75" customHeight="1">
      <c r="D536" s="294"/>
    </row>
    <row r="537" spans="4:4" ht="15.75" customHeight="1">
      <c r="D537" s="294"/>
    </row>
    <row r="538" spans="4:4" ht="15.75" customHeight="1">
      <c r="D538" s="294"/>
    </row>
    <row r="539" spans="4:4" ht="15.75" customHeight="1">
      <c r="D539" s="294"/>
    </row>
    <row r="540" spans="4:4" ht="15.75" customHeight="1">
      <c r="D540" s="294"/>
    </row>
    <row r="541" spans="4:4" ht="15.75" customHeight="1">
      <c r="D541" s="294"/>
    </row>
    <row r="542" spans="4:4" ht="15.75" customHeight="1">
      <c r="D542" s="294"/>
    </row>
    <row r="543" spans="4:4" ht="15.75" customHeight="1">
      <c r="D543" s="294"/>
    </row>
    <row r="544" spans="4:4" ht="15.75" customHeight="1">
      <c r="D544" s="294"/>
    </row>
    <row r="545" spans="4:4" ht="15.75" customHeight="1">
      <c r="D545" s="294"/>
    </row>
    <row r="546" spans="4:4" ht="15.75" customHeight="1">
      <c r="D546" s="294"/>
    </row>
    <row r="547" spans="4:4" ht="15.75" customHeight="1">
      <c r="D547" s="294"/>
    </row>
    <row r="548" spans="4:4" ht="15.75" customHeight="1">
      <c r="D548" s="294"/>
    </row>
    <row r="549" spans="4:4" ht="15.75" customHeight="1">
      <c r="D549" s="294"/>
    </row>
    <row r="550" spans="4:4" ht="15.75" customHeight="1">
      <c r="D550" s="294"/>
    </row>
    <row r="551" spans="4:4" ht="15.75" customHeight="1">
      <c r="D551" s="294"/>
    </row>
    <row r="552" spans="4:4" ht="15.75" customHeight="1">
      <c r="D552" s="294"/>
    </row>
    <row r="553" spans="4:4" ht="15.75" customHeight="1">
      <c r="D553" s="294"/>
    </row>
    <row r="554" spans="4:4" ht="15.75" customHeight="1">
      <c r="D554" s="294"/>
    </row>
    <row r="555" spans="4:4" ht="15.75" customHeight="1">
      <c r="D555" s="294"/>
    </row>
    <row r="556" spans="4:4" ht="15.75" customHeight="1">
      <c r="D556" s="294"/>
    </row>
    <row r="557" spans="4:4" ht="15.75" customHeight="1">
      <c r="D557" s="294"/>
    </row>
    <row r="558" spans="4:4" ht="15.75" customHeight="1">
      <c r="D558" s="294"/>
    </row>
    <row r="559" spans="4:4" ht="15.75" customHeight="1">
      <c r="D559" s="294"/>
    </row>
    <row r="560" spans="4:4" ht="15.75" customHeight="1">
      <c r="D560" s="294"/>
    </row>
    <row r="561" spans="4:4" ht="15.75" customHeight="1">
      <c r="D561" s="294"/>
    </row>
    <row r="562" spans="4:4" ht="15.75" customHeight="1">
      <c r="D562" s="294"/>
    </row>
    <row r="563" spans="4:4" ht="15.75" customHeight="1">
      <c r="D563" s="294"/>
    </row>
    <row r="564" spans="4:4" ht="15.75" customHeight="1">
      <c r="D564" s="294"/>
    </row>
    <row r="565" spans="4:4" ht="15.75" customHeight="1">
      <c r="D565" s="294"/>
    </row>
    <row r="566" spans="4:4" ht="15.75" customHeight="1">
      <c r="D566" s="294"/>
    </row>
    <row r="567" spans="4:4" ht="15.75" customHeight="1">
      <c r="D567" s="294"/>
    </row>
    <row r="568" spans="4:4" ht="15.75" customHeight="1">
      <c r="D568" s="294"/>
    </row>
    <row r="569" spans="4:4" ht="15.75" customHeight="1">
      <c r="D569" s="294"/>
    </row>
    <row r="570" spans="4:4" ht="15.75" customHeight="1">
      <c r="D570" s="294"/>
    </row>
    <row r="571" spans="4:4" ht="15.75" customHeight="1">
      <c r="D571" s="294"/>
    </row>
    <row r="572" spans="4:4" ht="15.75" customHeight="1">
      <c r="D572" s="294"/>
    </row>
    <row r="573" spans="4:4" ht="15.75" customHeight="1">
      <c r="D573" s="294"/>
    </row>
    <row r="574" spans="4:4" ht="15.75" customHeight="1">
      <c r="D574" s="294"/>
    </row>
    <row r="575" spans="4:4" ht="15.75" customHeight="1">
      <c r="D575" s="294"/>
    </row>
    <row r="576" spans="4:4" ht="15.75" customHeight="1">
      <c r="D576" s="294"/>
    </row>
    <row r="577" spans="4:4" ht="15.75" customHeight="1">
      <c r="D577" s="294"/>
    </row>
    <row r="578" spans="4:4" ht="15.75" customHeight="1">
      <c r="D578" s="294"/>
    </row>
    <row r="579" spans="4:4" ht="15.75" customHeight="1">
      <c r="D579" s="294"/>
    </row>
    <row r="580" spans="4:4" ht="15.75" customHeight="1">
      <c r="D580" s="294"/>
    </row>
    <row r="581" spans="4:4" ht="15.75" customHeight="1">
      <c r="D581" s="294"/>
    </row>
    <row r="582" spans="4:4" ht="15.75" customHeight="1">
      <c r="D582" s="294"/>
    </row>
    <row r="583" spans="4:4" ht="15.75" customHeight="1">
      <c r="D583" s="294"/>
    </row>
    <row r="584" spans="4:4" ht="15.75" customHeight="1">
      <c r="D584" s="294"/>
    </row>
    <row r="585" spans="4:4" ht="15.75" customHeight="1">
      <c r="D585" s="294"/>
    </row>
    <row r="586" spans="4:4" ht="15.75" customHeight="1">
      <c r="D586" s="294"/>
    </row>
    <row r="587" spans="4:4" ht="15.75" customHeight="1">
      <c r="D587" s="294"/>
    </row>
    <row r="588" spans="4:4" ht="15.75" customHeight="1">
      <c r="D588" s="294"/>
    </row>
    <row r="589" spans="4:4" ht="15.75" customHeight="1">
      <c r="D589" s="294"/>
    </row>
    <row r="590" spans="4:4" ht="15.75" customHeight="1">
      <c r="D590" s="294"/>
    </row>
    <row r="591" spans="4:4" ht="15.75" customHeight="1">
      <c r="D591" s="294"/>
    </row>
    <row r="592" spans="4:4" ht="15.75" customHeight="1">
      <c r="D592" s="294"/>
    </row>
    <row r="593" spans="4:4" ht="15.75" customHeight="1">
      <c r="D593" s="294"/>
    </row>
    <row r="594" spans="4:4" ht="15.75" customHeight="1">
      <c r="D594" s="294"/>
    </row>
    <row r="595" spans="4:4" ht="15.75" customHeight="1">
      <c r="D595" s="294"/>
    </row>
    <row r="596" spans="4:4" ht="15.75" customHeight="1">
      <c r="D596" s="294"/>
    </row>
    <row r="597" spans="4:4" ht="15.75" customHeight="1">
      <c r="D597" s="294"/>
    </row>
    <row r="598" spans="4:4" ht="15.75" customHeight="1">
      <c r="D598" s="294"/>
    </row>
    <row r="599" spans="4:4" ht="15.75" customHeight="1">
      <c r="D599" s="294"/>
    </row>
    <row r="600" spans="4:4" ht="15.75" customHeight="1">
      <c r="D600" s="294"/>
    </row>
    <row r="601" spans="4:4" ht="15.75" customHeight="1">
      <c r="D601" s="294"/>
    </row>
    <row r="602" spans="4:4" ht="15.75" customHeight="1">
      <c r="D602" s="294"/>
    </row>
    <row r="603" spans="4:4" ht="15.75" customHeight="1">
      <c r="D603" s="294"/>
    </row>
    <row r="604" spans="4:4" ht="15.75" customHeight="1">
      <c r="D604" s="294"/>
    </row>
    <row r="605" spans="4:4" ht="15.75" customHeight="1">
      <c r="D605" s="294"/>
    </row>
    <row r="606" spans="4:4" ht="15.75" customHeight="1">
      <c r="D606" s="294"/>
    </row>
    <row r="607" spans="4:4" ht="15.75" customHeight="1">
      <c r="D607" s="294"/>
    </row>
    <row r="608" spans="4:4" ht="15.75" customHeight="1">
      <c r="D608" s="294"/>
    </row>
    <row r="609" spans="4:4" ht="15.75" customHeight="1">
      <c r="D609" s="294"/>
    </row>
    <row r="610" spans="4:4" ht="15.75" customHeight="1">
      <c r="D610" s="294"/>
    </row>
    <row r="611" spans="4:4" ht="15.75" customHeight="1">
      <c r="D611" s="294"/>
    </row>
    <row r="612" spans="4:4" ht="15.75" customHeight="1">
      <c r="D612" s="294"/>
    </row>
    <row r="613" spans="4:4" ht="15.75" customHeight="1">
      <c r="D613" s="294"/>
    </row>
    <row r="614" spans="4:4" ht="15.75" customHeight="1">
      <c r="D614" s="294"/>
    </row>
    <row r="615" spans="4:4" ht="15.75" customHeight="1">
      <c r="D615" s="294"/>
    </row>
    <row r="616" spans="4:4" ht="15.75" customHeight="1">
      <c r="D616" s="294"/>
    </row>
    <row r="617" spans="4:4" ht="15.75" customHeight="1">
      <c r="D617" s="294"/>
    </row>
    <row r="618" spans="4:4" ht="15.75" customHeight="1">
      <c r="D618" s="294"/>
    </row>
    <row r="619" spans="4:4" ht="15.75" customHeight="1">
      <c r="D619" s="294"/>
    </row>
    <row r="620" spans="4:4" ht="15.75" customHeight="1">
      <c r="D620" s="294"/>
    </row>
    <row r="621" spans="4:4" ht="15.75" customHeight="1">
      <c r="D621" s="294"/>
    </row>
    <row r="622" spans="4:4" ht="15.75" customHeight="1">
      <c r="D622" s="294"/>
    </row>
    <row r="623" spans="4:4" ht="15.75" customHeight="1">
      <c r="D623" s="294"/>
    </row>
    <row r="624" spans="4:4" ht="15.75" customHeight="1">
      <c r="D624" s="294"/>
    </row>
    <row r="625" spans="4:4" ht="15.75" customHeight="1">
      <c r="D625" s="294"/>
    </row>
    <row r="626" spans="4:4" ht="15.75" customHeight="1">
      <c r="D626" s="294"/>
    </row>
    <row r="627" spans="4:4" ht="15.75" customHeight="1">
      <c r="D627" s="294"/>
    </row>
    <row r="628" spans="4:4" ht="15.75" customHeight="1">
      <c r="D628" s="294"/>
    </row>
    <row r="629" spans="4:4" ht="15.75" customHeight="1">
      <c r="D629" s="294"/>
    </row>
    <row r="630" spans="4:4" ht="15.75" customHeight="1">
      <c r="D630" s="294"/>
    </row>
    <row r="631" spans="4:4" ht="15.75" customHeight="1">
      <c r="D631" s="294"/>
    </row>
    <row r="632" spans="4:4" ht="15.75" customHeight="1">
      <c r="D632" s="294"/>
    </row>
    <row r="633" spans="4:4" ht="15.75" customHeight="1">
      <c r="D633" s="294"/>
    </row>
    <row r="634" spans="4:4" ht="15.75" customHeight="1">
      <c r="D634" s="294"/>
    </row>
    <row r="635" spans="4:4" ht="15.75" customHeight="1">
      <c r="D635" s="294"/>
    </row>
    <row r="636" spans="4:4" ht="15.75" customHeight="1">
      <c r="D636" s="294"/>
    </row>
    <row r="637" spans="4:4" ht="15.75" customHeight="1">
      <c r="D637" s="294"/>
    </row>
    <row r="638" spans="4:4" ht="15.75" customHeight="1">
      <c r="D638" s="294"/>
    </row>
    <row r="639" spans="4:4" ht="15.75" customHeight="1">
      <c r="D639" s="294"/>
    </row>
    <row r="640" spans="4:4" ht="15.75" customHeight="1">
      <c r="D640" s="294"/>
    </row>
    <row r="641" spans="4:4" ht="15.75" customHeight="1">
      <c r="D641" s="294"/>
    </row>
    <row r="642" spans="4:4" ht="15.75" customHeight="1">
      <c r="D642" s="294"/>
    </row>
    <row r="643" spans="4:4" ht="15.75" customHeight="1">
      <c r="D643" s="294"/>
    </row>
    <row r="644" spans="4:4" ht="15.75" customHeight="1">
      <c r="D644" s="294"/>
    </row>
    <row r="645" spans="4:4" ht="15.75" customHeight="1">
      <c r="D645" s="294"/>
    </row>
    <row r="646" spans="4:4" ht="15.75" customHeight="1">
      <c r="D646" s="294"/>
    </row>
    <row r="647" spans="4:4" ht="15.75" customHeight="1">
      <c r="D647" s="294"/>
    </row>
    <row r="648" spans="4:4" ht="15.75" customHeight="1">
      <c r="D648" s="294"/>
    </row>
    <row r="649" spans="4:4" ht="15.75" customHeight="1">
      <c r="D649" s="294"/>
    </row>
    <row r="650" spans="4:4" ht="15.75" customHeight="1">
      <c r="D650" s="294"/>
    </row>
    <row r="651" spans="4:4" ht="15.75" customHeight="1">
      <c r="D651" s="294"/>
    </row>
    <row r="652" spans="4:4" ht="15.75" customHeight="1">
      <c r="D652" s="294"/>
    </row>
    <row r="653" spans="4:4" ht="15.75" customHeight="1">
      <c r="D653" s="294"/>
    </row>
    <row r="654" spans="4:4" ht="15.75" customHeight="1">
      <c r="D654" s="294"/>
    </row>
    <row r="655" spans="4:4" ht="15.75" customHeight="1">
      <c r="D655" s="294"/>
    </row>
    <row r="656" spans="4:4" ht="15.75" customHeight="1">
      <c r="D656" s="294"/>
    </row>
    <row r="657" spans="4:4" ht="15.75" customHeight="1">
      <c r="D657" s="294"/>
    </row>
    <row r="658" spans="4:4" ht="15.75" customHeight="1">
      <c r="D658" s="294"/>
    </row>
    <row r="659" spans="4:4" ht="15.75" customHeight="1">
      <c r="D659" s="294"/>
    </row>
    <row r="660" spans="4:4" ht="15.75" customHeight="1">
      <c r="D660" s="294"/>
    </row>
    <row r="661" spans="4:4" ht="15.75" customHeight="1">
      <c r="D661" s="294"/>
    </row>
    <row r="662" spans="4:4" ht="15.75" customHeight="1">
      <c r="D662" s="294"/>
    </row>
    <row r="663" spans="4:4" ht="15.75" customHeight="1">
      <c r="D663" s="294"/>
    </row>
    <row r="664" spans="4:4" ht="15.75" customHeight="1">
      <c r="D664" s="294"/>
    </row>
    <row r="665" spans="4:4" ht="15.75" customHeight="1">
      <c r="D665" s="294"/>
    </row>
    <row r="666" spans="4:4" ht="15.75" customHeight="1">
      <c r="D666" s="294"/>
    </row>
    <row r="667" spans="4:4" ht="15.75" customHeight="1">
      <c r="D667" s="294"/>
    </row>
    <row r="668" spans="4:4" ht="15.75" customHeight="1">
      <c r="D668" s="294"/>
    </row>
    <row r="669" spans="4:4" ht="15.75" customHeight="1">
      <c r="D669" s="294"/>
    </row>
    <row r="670" spans="4:4" ht="15.75" customHeight="1">
      <c r="D670" s="294"/>
    </row>
    <row r="671" spans="4:4" ht="15.75" customHeight="1">
      <c r="D671" s="294"/>
    </row>
    <row r="672" spans="4:4" ht="15.75" customHeight="1">
      <c r="D672" s="294"/>
    </row>
    <row r="673" spans="4:4" ht="15.75" customHeight="1">
      <c r="D673" s="294"/>
    </row>
    <row r="674" spans="4:4" ht="15.75" customHeight="1">
      <c r="D674" s="294"/>
    </row>
    <row r="675" spans="4:4" ht="15.75" customHeight="1">
      <c r="D675" s="294"/>
    </row>
    <row r="676" spans="4:4" ht="15.75" customHeight="1">
      <c r="D676" s="294"/>
    </row>
    <row r="677" spans="4:4" ht="15.75" customHeight="1">
      <c r="D677" s="294"/>
    </row>
    <row r="678" spans="4:4" ht="15.75" customHeight="1">
      <c r="D678" s="294"/>
    </row>
    <row r="679" spans="4:4" ht="15.75" customHeight="1">
      <c r="D679" s="294"/>
    </row>
    <row r="680" spans="4:4" ht="15.75" customHeight="1">
      <c r="D680" s="294"/>
    </row>
    <row r="681" spans="4:4" ht="15.75" customHeight="1">
      <c r="D681" s="294"/>
    </row>
    <row r="682" spans="4:4" ht="15.75" customHeight="1">
      <c r="D682" s="294"/>
    </row>
    <row r="683" spans="4:4" ht="15.75" customHeight="1">
      <c r="D683" s="294"/>
    </row>
    <row r="684" spans="4:4" ht="15.75" customHeight="1">
      <c r="D684" s="294"/>
    </row>
    <row r="685" spans="4:4" ht="15.75" customHeight="1">
      <c r="D685" s="294"/>
    </row>
    <row r="686" spans="4:4" ht="15.75" customHeight="1">
      <c r="D686" s="294"/>
    </row>
    <row r="687" spans="4:4" ht="15.75" customHeight="1">
      <c r="D687" s="294"/>
    </row>
    <row r="688" spans="4:4" ht="15.75" customHeight="1">
      <c r="D688" s="294"/>
    </row>
    <row r="689" spans="4:4" ht="15.75" customHeight="1">
      <c r="D689" s="294"/>
    </row>
    <row r="690" spans="4:4" ht="15.75" customHeight="1">
      <c r="D690" s="294"/>
    </row>
    <row r="691" spans="4:4" ht="15.75" customHeight="1">
      <c r="D691" s="294"/>
    </row>
    <row r="692" spans="4:4" ht="15.75" customHeight="1">
      <c r="D692" s="294"/>
    </row>
    <row r="693" spans="4:4" ht="15.75" customHeight="1">
      <c r="D693" s="294"/>
    </row>
    <row r="694" spans="4:4" ht="15.75" customHeight="1">
      <c r="D694" s="294"/>
    </row>
    <row r="695" spans="4:4" ht="15.75" customHeight="1">
      <c r="D695" s="294"/>
    </row>
    <row r="696" spans="4:4" ht="15.75" customHeight="1">
      <c r="D696" s="294"/>
    </row>
    <row r="697" spans="4:4" ht="15.75" customHeight="1">
      <c r="D697" s="294"/>
    </row>
    <row r="698" spans="4:4" ht="15.75" customHeight="1">
      <c r="D698" s="294"/>
    </row>
    <row r="699" spans="4:4" ht="15.75" customHeight="1">
      <c r="D699" s="294"/>
    </row>
    <row r="700" spans="4:4" ht="15.75" customHeight="1">
      <c r="D700" s="294"/>
    </row>
    <row r="701" spans="4:4" ht="15.75" customHeight="1">
      <c r="D701" s="294"/>
    </row>
    <row r="702" spans="4:4" ht="15.75" customHeight="1">
      <c r="D702" s="294"/>
    </row>
    <row r="703" spans="4:4" ht="15.75" customHeight="1">
      <c r="D703" s="294"/>
    </row>
    <row r="704" spans="4:4" ht="15.75" customHeight="1">
      <c r="D704" s="294"/>
    </row>
    <row r="705" spans="4:4" ht="15.75" customHeight="1">
      <c r="D705" s="294"/>
    </row>
    <row r="706" spans="4:4" ht="15.75" customHeight="1">
      <c r="D706" s="294"/>
    </row>
    <row r="707" spans="4:4" ht="15.75" customHeight="1">
      <c r="D707" s="294"/>
    </row>
    <row r="708" spans="4:4" ht="15.75" customHeight="1">
      <c r="D708" s="294"/>
    </row>
    <row r="709" spans="4:4" ht="15.75" customHeight="1">
      <c r="D709" s="294"/>
    </row>
    <row r="710" spans="4:4" ht="15.75" customHeight="1">
      <c r="D710" s="294"/>
    </row>
    <row r="711" spans="4:4" ht="15.75" customHeight="1">
      <c r="D711" s="294"/>
    </row>
    <row r="712" spans="4:4" ht="15.75" customHeight="1">
      <c r="D712" s="294"/>
    </row>
    <row r="713" spans="4:4" ht="15.75" customHeight="1">
      <c r="D713" s="294"/>
    </row>
    <row r="714" spans="4:4" ht="15.75" customHeight="1">
      <c r="D714" s="294"/>
    </row>
    <row r="715" spans="4:4" ht="15.75" customHeight="1">
      <c r="D715" s="294"/>
    </row>
    <row r="716" spans="4:4" ht="15.75" customHeight="1">
      <c r="D716" s="294"/>
    </row>
    <row r="717" spans="4:4" ht="15.75" customHeight="1">
      <c r="D717" s="294"/>
    </row>
    <row r="718" spans="4:4" ht="15.75" customHeight="1">
      <c r="D718" s="294"/>
    </row>
    <row r="719" spans="4:4" ht="15.75" customHeight="1">
      <c r="D719" s="294"/>
    </row>
    <row r="720" spans="4:4" ht="15.75" customHeight="1">
      <c r="D720" s="294"/>
    </row>
    <row r="721" spans="4:4" ht="15.75" customHeight="1">
      <c r="D721" s="294"/>
    </row>
    <row r="722" spans="4:4" ht="15.75" customHeight="1">
      <c r="D722" s="294"/>
    </row>
    <row r="723" spans="4:4" ht="15.75" customHeight="1">
      <c r="D723" s="294"/>
    </row>
    <row r="724" spans="4:4" ht="15.75" customHeight="1">
      <c r="D724" s="294"/>
    </row>
    <row r="725" spans="4:4" ht="15.75" customHeight="1">
      <c r="D725" s="294"/>
    </row>
    <row r="726" spans="4:4" ht="15.75" customHeight="1">
      <c r="D726" s="294"/>
    </row>
    <row r="727" spans="4:4" ht="15.75" customHeight="1">
      <c r="D727" s="294"/>
    </row>
    <row r="728" spans="4:4" ht="15.75" customHeight="1">
      <c r="D728" s="294"/>
    </row>
    <row r="729" spans="4:4" ht="15.75" customHeight="1">
      <c r="D729" s="294"/>
    </row>
    <row r="730" spans="4:4" ht="15.75" customHeight="1">
      <c r="D730" s="294"/>
    </row>
    <row r="731" spans="4:4" ht="15.75" customHeight="1">
      <c r="D731" s="294"/>
    </row>
    <row r="732" spans="4:4" ht="15.75" customHeight="1">
      <c r="D732" s="294"/>
    </row>
    <row r="733" spans="4:4" ht="15.75" customHeight="1">
      <c r="D733" s="294"/>
    </row>
    <row r="734" spans="4:4" ht="15.75" customHeight="1">
      <c r="D734" s="294"/>
    </row>
    <row r="735" spans="4:4" ht="15.75" customHeight="1">
      <c r="D735" s="294"/>
    </row>
    <row r="736" spans="4:4" ht="15.75" customHeight="1">
      <c r="D736" s="294"/>
    </row>
    <row r="737" spans="4:4" ht="15.75" customHeight="1">
      <c r="D737" s="294"/>
    </row>
    <row r="738" spans="4:4" ht="15.75" customHeight="1">
      <c r="D738" s="294"/>
    </row>
    <row r="739" spans="4:4" ht="15.75" customHeight="1">
      <c r="D739" s="294"/>
    </row>
    <row r="740" spans="4:4" ht="15.75" customHeight="1">
      <c r="D740" s="294"/>
    </row>
    <row r="741" spans="4:4" ht="15.75" customHeight="1">
      <c r="D741" s="294"/>
    </row>
    <row r="742" spans="4:4" ht="15.75" customHeight="1">
      <c r="D742" s="294"/>
    </row>
    <row r="743" spans="4:4" ht="15.75" customHeight="1">
      <c r="D743" s="294"/>
    </row>
    <row r="744" spans="4:4" ht="15.75" customHeight="1">
      <c r="D744" s="294"/>
    </row>
    <row r="745" spans="4:4" ht="15.75" customHeight="1">
      <c r="D745" s="294"/>
    </row>
    <row r="746" spans="4:4" ht="15.75" customHeight="1">
      <c r="D746" s="294"/>
    </row>
    <row r="747" spans="4:4" ht="15.75" customHeight="1">
      <c r="D747" s="294"/>
    </row>
    <row r="748" spans="4:4" ht="15.75" customHeight="1">
      <c r="D748" s="294"/>
    </row>
    <row r="749" spans="4:4" ht="15.75" customHeight="1">
      <c r="D749" s="294"/>
    </row>
    <row r="750" spans="4:4" ht="15.75" customHeight="1">
      <c r="D750" s="294"/>
    </row>
    <row r="751" spans="4:4" ht="15.75" customHeight="1">
      <c r="D751" s="294"/>
    </row>
    <row r="752" spans="4:4" ht="15.75" customHeight="1">
      <c r="D752" s="294"/>
    </row>
    <row r="753" spans="4:4" ht="15.75" customHeight="1">
      <c r="D753" s="294"/>
    </row>
    <row r="754" spans="4:4" ht="15.75" customHeight="1">
      <c r="D754" s="294"/>
    </row>
    <row r="755" spans="4:4" ht="15.75" customHeight="1">
      <c r="D755" s="294"/>
    </row>
    <row r="756" spans="4:4" ht="15.75" customHeight="1">
      <c r="D756" s="294"/>
    </row>
    <row r="757" spans="4:4" ht="15.75" customHeight="1">
      <c r="D757" s="294"/>
    </row>
    <row r="758" spans="4:4" ht="15.75" customHeight="1">
      <c r="D758" s="294"/>
    </row>
    <row r="759" spans="4:4" ht="15.75" customHeight="1">
      <c r="D759" s="294"/>
    </row>
    <row r="760" spans="4:4" ht="15.75" customHeight="1">
      <c r="D760" s="294"/>
    </row>
    <row r="761" spans="4:4" ht="15.75" customHeight="1">
      <c r="D761" s="294"/>
    </row>
    <row r="762" spans="4:4" ht="15.75" customHeight="1">
      <c r="D762" s="294"/>
    </row>
    <row r="763" spans="4:4" ht="15.75" customHeight="1">
      <c r="D763" s="294"/>
    </row>
    <row r="764" spans="4:4" ht="15.75" customHeight="1">
      <c r="D764" s="294"/>
    </row>
    <row r="765" spans="4:4" ht="15.75" customHeight="1">
      <c r="D765" s="294"/>
    </row>
    <row r="766" spans="4:4" ht="15.75" customHeight="1">
      <c r="D766" s="294"/>
    </row>
    <row r="767" spans="4:4" ht="15.75" customHeight="1">
      <c r="D767" s="294"/>
    </row>
    <row r="768" spans="4:4" ht="15.75" customHeight="1">
      <c r="D768" s="294"/>
    </row>
    <row r="769" spans="4:4" ht="15.75" customHeight="1">
      <c r="D769" s="294"/>
    </row>
    <row r="770" spans="4:4" ht="15.75" customHeight="1">
      <c r="D770" s="294"/>
    </row>
    <row r="771" spans="4:4" ht="15.75" customHeight="1">
      <c r="D771" s="294"/>
    </row>
    <row r="772" spans="4:4" ht="15.75" customHeight="1">
      <c r="D772" s="294"/>
    </row>
    <row r="773" spans="4:4" ht="15.75" customHeight="1">
      <c r="D773" s="294"/>
    </row>
    <row r="774" spans="4:4" ht="15.75" customHeight="1">
      <c r="D774" s="294"/>
    </row>
    <row r="775" spans="4:4" ht="15.75" customHeight="1">
      <c r="D775" s="294"/>
    </row>
    <row r="776" spans="4:4" ht="15.75" customHeight="1">
      <c r="D776" s="294"/>
    </row>
    <row r="777" spans="4:4" ht="15.75" customHeight="1">
      <c r="D777" s="294"/>
    </row>
    <row r="778" spans="4:4" ht="15.75" customHeight="1">
      <c r="D778" s="294"/>
    </row>
    <row r="779" spans="4:4" ht="15.75" customHeight="1">
      <c r="D779" s="294"/>
    </row>
    <row r="780" spans="4:4" ht="15.75" customHeight="1">
      <c r="D780" s="294"/>
    </row>
    <row r="781" spans="4:4" ht="15.75" customHeight="1">
      <c r="D781" s="294"/>
    </row>
    <row r="782" spans="4:4" ht="15.75" customHeight="1">
      <c r="D782" s="294"/>
    </row>
    <row r="783" spans="4:4" ht="15.75" customHeight="1">
      <c r="D783" s="294"/>
    </row>
    <row r="784" spans="4:4" ht="15.75" customHeight="1">
      <c r="D784" s="294"/>
    </row>
    <row r="785" spans="4:4" ht="15.75" customHeight="1">
      <c r="D785" s="294"/>
    </row>
    <row r="786" spans="4:4" ht="15.75" customHeight="1">
      <c r="D786" s="294"/>
    </row>
    <row r="787" spans="4:4" ht="15.75" customHeight="1">
      <c r="D787" s="294"/>
    </row>
    <row r="788" spans="4:4" ht="15.75" customHeight="1">
      <c r="D788" s="294"/>
    </row>
    <row r="789" spans="4:4" ht="15.75" customHeight="1">
      <c r="D789" s="294"/>
    </row>
    <row r="790" spans="4:4" ht="15.75" customHeight="1">
      <c r="D790" s="294"/>
    </row>
    <row r="791" spans="4:4" ht="15.75" customHeight="1">
      <c r="D791" s="294"/>
    </row>
    <row r="792" spans="4:4" ht="15.75" customHeight="1">
      <c r="D792" s="294"/>
    </row>
    <row r="793" spans="4:4" ht="15.75" customHeight="1">
      <c r="D793" s="294"/>
    </row>
    <row r="794" spans="4:4" ht="15.75" customHeight="1">
      <c r="D794" s="294"/>
    </row>
    <row r="795" spans="4:4" ht="15.75" customHeight="1">
      <c r="D795" s="294"/>
    </row>
    <row r="796" spans="4:4" ht="15.75" customHeight="1">
      <c r="D796" s="294"/>
    </row>
    <row r="797" spans="4:4" ht="15.75" customHeight="1">
      <c r="D797" s="294"/>
    </row>
    <row r="798" spans="4:4" ht="15.75" customHeight="1">
      <c r="D798" s="294"/>
    </row>
    <row r="799" spans="4:4" ht="15.75" customHeight="1">
      <c r="D799" s="294"/>
    </row>
    <row r="800" spans="4:4" ht="15.75" customHeight="1">
      <c r="D800" s="294"/>
    </row>
    <row r="801" spans="4:4" ht="15.75" customHeight="1">
      <c r="D801" s="294"/>
    </row>
    <row r="802" spans="4:4" ht="15.75" customHeight="1">
      <c r="D802" s="294"/>
    </row>
    <row r="803" spans="4:4" ht="15.75" customHeight="1">
      <c r="D803" s="294"/>
    </row>
    <row r="804" spans="4:4" ht="15.75" customHeight="1">
      <c r="D804" s="294"/>
    </row>
    <row r="805" spans="4:4" ht="15.75" customHeight="1">
      <c r="D805" s="294"/>
    </row>
    <row r="806" spans="4:4" ht="15.75" customHeight="1">
      <c r="D806" s="294"/>
    </row>
    <row r="807" spans="4:4" ht="15.75" customHeight="1">
      <c r="D807" s="294"/>
    </row>
    <row r="808" spans="4:4" ht="15.75" customHeight="1">
      <c r="D808" s="294"/>
    </row>
    <row r="809" spans="4:4" ht="15.75" customHeight="1">
      <c r="D809" s="294"/>
    </row>
    <row r="810" spans="4:4" ht="15.75" customHeight="1">
      <c r="D810" s="294"/>
    </row>
    <row r="811" spans="4:4" ht="15.75" customHeight="1">
      <c r="D811" s="294"/>
    </row>
    <row r="812" spans="4:4" ht="15.75" customHeight="1">
      <c r="D812" s="294"/>
    </row>
    <row r="813" spans="4:4" ht="15.75" customHeight="1">
      <c r="D813" s="294"/>
    </row>
    <row r="814" spans="4:4" ht="15.75" customHeight="1">
      <c r="D814" s="294"/>
    </row>
    <row r="815" spans="4:4" ht="15.75" customHeight="1">
      <c r="D815" s="294"/>
    </row>
    <row r="816" spans="4:4" ht="15.75" customHeight="1">
      <c r="D816" s="294"/>
    </row>
    <row r="817" spans="4:4" ht="15.75" customHeight="1">
      <c r="D817" s="294"/>
    </row>
    <row r="818" spans="4:4" ht="15.75" customHeight="1">
      <c r="D818" s="294"/>
    </row>
    <row r="819" spans="4:4" ht="15.75" customHeight="1">
      <c r="D819" s="294"/>
    </row>
    <row r="820" spans="4:4" ht="15.75" customHeight="1">
      <c r="D820" s="294"/>
    </row>
    <row r="821" spans="4:4" ht="15.75" customHeight="1">
      <c r="D821" s="294"/>
    </row>
    <row r="822" spans="4:4" ht="15.75" customHeight="1">
      <c r="D822" s="294"/>
    </row>
    <row r="823" spans="4:4" ht="15.75" customHeight="1">
      <c r="D823" s="294"/>
    </row>
    <row r="824" spans="4:4" ht="15.75" customHeight="1">
      <c r="D824" s="294"/>
    </row>
    <row r="825" spans="4:4" ht="15.75" customHeight="1">
      <c r="D825" s="294"/>
    </row>
    <row r="826" spans="4:4" ht="15.75" customHeight="1">
      <c r="D826" s="294"/>
    </row>
    <row r="827" spans="4:4" ht="15.75" customHeight="1">
      <c r="D827" s="294"/>
    </row>
    <row r="828" spans="4:4" ht="15.75" customHeight="1">
      <c r="D828" s="294"/>
    </row>
    <row r="829" spans="4:4" ht="15.75" customHeight="1">
      <c r="D829" s="294"/>
    </row>
    <row r="830" spans="4:4" ht="15.75" customHeight="1">
      <c r="D830" s="294"/>
    </row>
    <row r="831" spans="4:4" ht="15.75" customHeight="1">
      <c r="D831" s="294"/>
    </row>
    <row r="832" spans="4:4" ht="15.75" customHeight="1">
      <c r="D832" s="294"/>
    </row>
    <row r="833" spans="4:4" ht="15.75" customHeight="1">
      <c r="D833" s="294"/>
    </row>
    <row r="834" spans="4:4" ht="15.75" customHeight="1">
      <c r="D834" s="294"/>
    </row>
    <row r="835" spans="4:4" ht="15.75" customHeight="1">
      <c r="D835" s="294"/>
    </row>
    <row r="836" spans="4:4" ht="15.75" customHeight="1">
      <c r="D836" s="294"/>
    </row>
    <row r="837" spans="4:4" ht="15.75" customHeight="1">
      <c r="D837" s="294"/>
    </row>
    <row r="838" spans="4:4" ht="15.75" customHeight="1">
      <c r="D838" s="294"/>
    </row>
    <row r="839" spans="4:4" ht="15.75" customHeight="1">
      <c r="D839" s="294"/>
    </row>
    <row r="840" spans="4:4" ht="15.75" customHeight="1">
      <c r="D840" s="294"/>
    </row>
    <row r="841" spans="4:4" ht="15.75" customHeight="1">
      <c r="D841" s="294"/>
    </row>
    <row r="842" spans="4:4" ht="15.75" customHeight="1">
      <c r="D842" s="294"/>
    </row>
    <row r="843" spans="4:4" ht="15.75" customHeight="1">
      <c r="D843" s="294"/>
    </row>
    <row r="844" spans="4:4" ht="15.75" customHeight="1">
      <c r="D844" s="294"/>
    </row>
    <row r="845" spans="4:4" ht="15.75" customHeight="1">
      <c r="D845" s="294"/>
    </row>
    <row r="846" spans="4:4" ht="15.75" customHeight="1">
      <c r="D846" s="294"/>
    </row>
    <row r="847" spans="4:4" ht="15.75" customHeight="1">
      <c r="D847" s="294"/>
    </row>
    <row r="848" spans="4:4" ht="15.75" customHeight="1">
      <c r="D848" s="294"/>
    </row>
    <row r="849" spans="4:4" ht="15.75" customHeight="1">
      <c r="D849" s="294"/>
    </row>
    <row r="850" spans="4:4" ht="15.75" customHeight="1">
      <c r="D850" s="294"/>
    </row>
    <row r="851" spans="4:4" ht="15.75" customHeight="1">
      <c r="D851" s="294"/>
    </row>
    <row r="852" spans="4:4" ht="15.75" customHeight="1">
      <c r="D852" s="294"/>
    </row>
    <row r="853" spans="4:4" ht="15.75" customHeight="1">
      <c r="D853" s="294"/>
    </row>
    <row r="854" spans="4:4" ht="15.75" customHeight="1">
      <c r="D854" s="294"/>
    </row>
    <row r="855" spans="4:4" ht="15.75" customHeight="1">
      <c r="D855" s="294"/>
    </row>
    <row r="856" spans="4:4" ht="15.75" customHeight="1">
      <c r="D856" s="294"/>
    </row>
    <row r="857" spans="4:4" ht="15.75" customHeight="1">
      <c r="D857" s="294"/>
    </row>
    <row r="858" spans="4:4" ht="15.75" customHeight="1">
      <c r="D858" s="294"/>
    </row>
    <row r="859" spans="4:4" ht="15.75" customHeight="1">
      <c r="D859" s="294"/>
    </row>
    <row r="860" spans="4:4" ht="15.75" customHeight="1">
      <c r="D860" s="294"/>
    </row>
    <row r="861" spans="4:4" ht="15.75" customHeight="1">
      <c r="D861" s="294"/>
    </row>
    <row r="862" spans="4:4" ht="15.75" customHeight="1">
      <c r="D862" s="294"/>
    </row>
    <row r="863" spans="4:4" ht="15.75" customHeight="1">
      <c r="D863" s="294"/>
    </row>
    <row r="864" spans="4:4" ht="15.75" customHeight="1">
      <c r="D864" s="294"/>
    </row>
    <row r="865" spans="4:4" ht="15.75" customHeight="1">
      <c r="D865" s="294"/>
    </row>
    <row r="866" spans="4:4" ht="15.75" customHeight="1">
      <c r="D866" s="294"/>
    </row>
    <row r="867" spans="4:4" ht="15.75" customHeight="1">
      <c r="D867" s="294"/>
    </row>
    <row r="868" spans="4:4" ht="15.75" customHeight="1">
      <c r="D868" s="294"/>
    </row>
    <row r="869" spans="4:4" ht="15.75" customHeight="1">
      <c r="D869" s="294"/>
    </row>
    <row r="870" spans="4:4" ht="15.75" customHeight="1">
      <c r="D870" s="294"/>
    </row>
    <row r="871" spans="4:4" ht="15.75" customHeight="1">
      <c r="D871" s="294"/>
    </row>
    <row r="872" spans="4:4" ht="15.75" customHeight="1">
      <c r="D872" s="294"/>
    </row>
    <row r="873" spans="4:4" ht="15.75" customHeight="1">
      <c r="D873" s="294"/>
    </row>
    <row r="874" spans="4:4" ht="15.75" customHeight="1">
      <c r="D874" s="294"/>
    </row>
    <row r="875" spans="4:4" ht="15.75" customHeight="1">
      <c r="D875" s="294"/>
    </row>
    <row r="876" spans="4:4" ht="15.75" customHeight="1">
      <c r="D876" s="294"/>
    </row>
    <row r="877" spans="4:4" ht="15.75" customHeight="1">
      <c r="D877" s="294"/>
    </row>
    <row r="878" spans="4:4" ht="15.75" customHeight="1">
      <c r="D878" s="294"/>
    </row>
    <row r="879" spans="4:4" ht="15.75" customHeight="1">
      <c r="D879" s="294"/>
    </row>
    <row r="880" spans="4:4" ht="15.75" customHeight="1">
      <c r="D880" s="294"/>
    </row>
    <row r="881" spans="4:4" ht="15.75" customHeight="1">
      <c r="D881" s="294"/>
    </row>
    <row r="882" spans="4:4" ht="15.75" customHeight="1">
      <c r="D882" s="294"/>
    </row>
    <row r="883" spans="4:4" ht="15.75" customHeight="1">
      <c r="D883" s="294"/>
    </row>
    <row r="884" spans="4:4" ht="15.75" customHeight="1">
      <c r="D884" s="294"/>
    </row>
    <row r="885" spans="4:4" ht="15.75" customHeight="1">
      <c r="D885" s="294"/>
    </row>
    <row r="886" spans="4:4" ht="15.75" customHeight="1">
      <c r="D886" s="294"/>
    </row>
    <row r="887" spans="4:4" ht="15.75" customHeight="1">
      <c r="D887" s="294"/>
    </row>
    <row r="888" spans="4:4" ht="15.75" customHeight="1">
      <c r="D888" s="294"/>
    </row>
    <row r="889" spans="4:4" ht="15.75" customHeight="1">
      <c r="D889" s="294"/>
    </row>
    <row r="890" spans="4:4" ht="15.75" customHeight="1">
      <c r="D890" s="294"/>
    </row>
    <row r="891" spans="4:4" ht="15.75" customHeight="1">
      <c r="D891" s="294"/>
    </row>
    <row r="892" spans="4:4" ht="15.75" customHeight="1">
      <c r="D892" s="294"/>
    </row>
    <row r="893" spans="4:4" ht="15.75" customHeight="1">
      <c r="D893" s="294"/>
    </row>
    <row r="894" spans="4:4" ht="15.75" customHeight="1">
      <c r="D894" s="294"/>
    </row>
    <row r="895" spans="4:4" ht="15.75" customHeight="1">
      <c r="D895" s="294"/>
    </row>
    <row r="896" spans="4:4" ht="15.75" customHeight="1">
      <c r="D896" s="294"/>
    </row>
    <row r="897" spans="4:4" ht="15.75" customHeight="1">
      <c r="D897" s="294"/>
    </row>
    <row r="898" spans="4:4" ht="15.75" customHeight="1">
      <c r="D898" s="294"/>
    </row>
    <row r="899" spans="4:4" ht="15.75" customHeight="1">
      <c r="D899" s="294"/>
    </row>
    <row r="900" spans="4:4" ht="15.75" customHeight="1">
      <c r="D900" s="294"/>
    </row>
    <row r="901" spans="4:4" ht="15.75" customHeight="1">
      <c r="D901" s="294"/>
    </row>
    <row r="902" spans="4:4" ht="15.75" customHeight="1">
      <c r="D902" s="294"/>
    </row>
    <row r="903" spans="4:4" ht="15.75" customHeight="1">
      <c r="D903" s="294"/>
    </row>
    <row r="904" spans="4:4" ht="15.75" customHeight="1">
      <c r="D904" s="294"/>
    </row>
    <row r="905" spans="4:4" ht="15.75" customHeight="1">
      <c r="D905" s="294"/>
    </row>
    <row r="906" spans="4:4" ht="15.75" customHeight="1">
      <c r="D906" s="294"/>
    </row>
    <row r="907" spans="4:4" ht="15.75" customHeight="1">
      <c r="D907" s="294"/>
    </row>
    <row r="908" spans="4:4" ht="15.75" customHeight="1">
      <c r="D908" s="294"/>
    </row>
    <row r="909" spans="4:4" ht="15.75" customHeight="1">
      <c r="D909" s="294"/>
    </row>
    <row r="910" spans="4:4" ht="15.75" customHeight="1">
      <c r="D910" s="294"/>
    </row>
    <row r="911" spans="4:4" ht="15.75" customHeight="1">
      <c r="D911" s="294"/>
    </row>
    <row r="912" spans="4:4" ht="15.75" customHeight="1">
      <c r="D912" s="294"/>
    </row>
    <row r="913" spans="4:4" ht="15.75" customHeight="1">
      <c r="D913" s="294"/>
    </row>
    <row r="914" spans="4:4" ht="15.75" customHeight="1">
      <c r="D914" s="294"/>
    </row>
    <row r="915" spans="4:4" ht="15.75" customHeight="1">
      <c r="D915" s="294"/>
    </row>
    <row r="916" spans="4:4" ht="15.75" customHeight="1">
      <c r="D916" s="294"/>
    </row>
    <row r="917" spans="4:4" ht="15.75" customHeight="1">
      <c r="D917" s="294"/>
    </row>
    <row r="918" spans="4:4" ht="15.75" customHeight="1">
      <c r="D918" s="294"/>
    </row>
    <row r="919" spans="4:4" ht="15.75" customHeight="1">
      <c r="D919" s="294"/>
    </row>
    <row r="920" spans="4:4" ht="15.75" customHeight="1">
      <c r="D920" s="294"/>
    </row>
    <row r="921" spans="4:4" ht="15.75" customHeight="1">
      <c r="D921" s="294"/>
    </row>
    <row r="922" spans="4:4" ht="15.75" customHeight="1">
      <c r="D922" s="294"/>
    </row>
    <row r="923" spans="4:4" ht="15.75" customHeight="1">
      <c r="D923" s="294"/>
    </row>
    <row r="924" spans="4:4" ht="15.75" customHeight="1">
      <c r="D924" s="294"/>
    </row>
    <row r="925" spans="4:4" ht="15.75" customHeight="1">
      <c r="D925" s="294"/>
    </row>
    <row r="926" spans="4:4" ht="15.75" customHeight="1">
      <c r="D926" s="294"/>
    </row>
    <row r="927" spans="4:4" ht="15.75" customHeight="1">
      <c r="D927" s="294"/>
    </row>
    <row r="928" spans="4:4" ht="15.75" customHeight="1">
      <c r="D928" s="294"/>
    </row>
    <row r="929" spans="4:4" ht="15.75" customHeight="1">
      <c r="D929" s="294"/>
    </row>
    <row r="930" spans="4:4" ht="15.75" customHeight="1">
      <c r="D930" s="294"/>
    </row>
    <row r="931" spans="4:4" ht="15.75" customHeight="1">
      <c r="D931" s="294"/>
    </row>
    <row r="932" spans="4:4" ht="15.75" customHeight="1">
      <c r="D932" s="294"/>
    </row>
    <row r="933" spans="4:4" ht="15.75" customHeight="1">
      <c r="D933" s="294"/>
    </row>
    <row r="934" spans="4:4" ht="15.75" customHeight="1">
      <c r="D934" s="294"/>
    </row>
    <row r="935" spans="4:4" ht="15.75" customHeight="1">
      <c r="D935" s="294"/>
    </row>
    <row r="936" spans="4:4" ht="15.75" customHeight="1">
      <c r="D936" s="294"/>
    </row>
    <row r="937" spans="4:4" ht="15.75" customHeight="1">
      <c r="D937" s="294"/>
    </row>
    <row r="938" spans="4:4" ht="15.75" customHeight="1">
      <c r="D938" s="294"/>
    </row>
    <row r="939" spans="4:4" ht="15.75" customHeight="1">
      <c r="D939" s="294"/>
    </row>
    <row r="940" spans="4:4" ht="15.75" customHeight="1">
      <c r="D940" s="294"/>
    </row>
    <row r="941" spans="4:4" ht="15.75" customHeight="1">
      <c r="D941" s="294"/>
    </row>
    <row r="942" spans="4:4" ht="15.75" customHeight="1">
      <c r="D942" s="294"/>
    </row>
    <row r="943" spans="4:4" ht="15.75" customHeight="1">
      <c r="D943" s="294"/>
    </row>
    <row r="944" spans="4:4" ht="15.75" customHeight="1">
      <c r="D944" s="294"/>
    </row>
    <row r="945" spans="4:4" ht="15.75" customHeight="1">
      <c r="D945" s="294"/>
    </row>
    <row r="946" spans="4:4" ht="15.75" customHeight="1">
      <c r="D946" s="294"/>
    </row>
    <row r="947" spans="4:4" ht="15.75" customHeight="1">
      <c r="D947" s="294"/>
    </row>
    <row r="948" spans="4:4" ht="15.75" customHeight="1">
      <c r="D948" s="294"/>
    </row>
    <row r="949" spans="4:4" ht="15.75" customHeight="1">
      <c r="D949" s="294"/>
    </row>
    <row r="950" spans="4:4" ht="15.75" customHeight="1">
      <c r="D950" s="294"/>
    </row>
    <row r="951" spans="4:4" ht="15.75" customHeight="1">
      <c r="D951" s="294"/>
    </row>
    <row r="952" spans="4:4" ht="15.75" customHeight="1">
      <c r="D952" s="294"/>
    </row>
    <row r="953" spans="4:4" ht="15.75" customHeight="1">
      <c r="D953" s="294"/>
    </row>
    <row r="954" spans="4:4" ht="15.75" customHeight="1">
      <c r="D954" s="294"/>
    </row>
    <row r="955" spans="4:4" ht="15.75" customHeight="1">
      <c r="D955" s="294"/>
    </row>
    <row r="956" spans="4:4" ht="15.75" customHeight="1">
      <c r="D956" s="294"/>
    </row>
    <row r="957" spans="4:4" ht="15.75" customHeight="1">
      <c r="D957" s="294"/>
    </row>
    <row r="958" spans="4:4" ht="15.75" customHeight="1">
      <c r="D958" s="294"/>
    </row>
    <row r="959" spans="4:4" ht="15.75" customHeight="1">
      <c r="D959" s="294"/>
    </row>
    <row r="960" spans="4:4" ht="15.75" customHeight="1">
      <c r="D960" s="294"/>
    </row>
    <row r="961" spans="4:4" ht="15.75" customHeight="1">
      <c r="D961" s="294"/>
    </row>
    <row r="962" spans="4:4" ht="15.75" customHeight="1">
      <c r="D962" s="294"/>
    </row>
    <row r="963" spans="4:4" ht="15.75" customHeight="1">
      <c r="D963" s="294"/>
    </row>
    <row r="964" spans="4:4" ht="15.75" customHeight="1">
      <c r="D964" s="294"/>
    </row>
    <row r="965" spans="4:4" ht="15.75" customHeight="1">
      <c r="D965" s="294"/>
    </row>
    <row r="966" spans="4:4" ht="15.75" customHeight="1">
      <c r="D966" s="294"/>
    </row>
    <row r="967" spans="4:4" ht="15.75" customHeight="1">
      <c r="D967" s="294"/>
    </row>
    <row r="968" spans="4:4" ht="15.75" customHeight="1">
      <c r="D968" s="294"/>
    </row>
    <row r="969" spans="4:4" ht="15.75" customHeight="1">
      <c r="D969" s="294"/>
    </row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1010"/>
  <sheetViews>
    <sheetView workbookViewId="0">
      <pane xSplit="3" ySplit="1" topLeftCell="D133" activePane="bottomRight" state="frozen"/>
      <selection pane="topRight" activeCell="E1" sqref="E1"/>
      <selection pane="bottomLeft" activeCell="A4" sqref="A4"/>
      <selection pane="bottomRight" activeCell="E143" sqref="E143"/>
    </sheetView>
  </sheetViews>
  <sheetFormatPr defaultColWidth="12.5703125" defaultRowHeight="15" customHeight="1"/>
  <cols>
    <col min="1" max="1" width="8.42578125" customWidth="1"/>
    <col min="2" max="2" width="17.42578125" customWidth="1"/>
    <col min="3" max="3" width="27.42578125" style="788" customWidth="1"/>
    <col min="4" max="4" width="19.140625" customWidth="1"/>
    <col min="5" max="5" width="66" customWidth="1"/>
  </cols>
  <sheetData>
    <row r="1" spans="1:7" ht="21" customHeight="1">
      <c r="A1" s="736" t="s">
        <v>1</v>
      </c>
      <c r="B1" s="737" t="s">
        <v>2</v>
      </c>
      <c r="C1" s="738" t="s">
        <v>4</v>
      </c>
      <c r="D1" s="739" t="s">
        <v>5</v>
      </c>
      <c r="E1" s="738" t="s">
        <v>6</v>
      </c>
    </row>
    <row r="2" spans="1:7" ht="27.75" customHeight="1">
      <c r="A2" s="740">
        <v>1</v>
      </c>
      <c r="B2" s="741">
        <v>45348</v>
      </c>
      <c r="C2" s="743" t="s">
        <v>664</v>
      </c>
      <c r="D2" s="744" t="s">
        <v>665</v>
      </c>
      <c r="E2" s="789" t="s">
        <v>666</v>
      </c>
    </row>
    <row r="3" spans="1:7" ht="27.75" customHeight="1">
      <c r="A3" s="740">
        <v>2</v>
      </c>
      <c r="B3" s="741">
        <v>45348</v>
      </c>
      <c r="C3" s="732" t="s">
        <v>944</v>
      </c>
      <c r="D3" s="744" t="s">
        <v>945</v>
      </c>
      <c r="E3" s="742" t="s">
        <v>946</v>
      </c>
    </row>
    <row r="4" spans="1:7" ht="27.75" customHeight="1">
      <c r="A4" s="727">
        <v>3</v>
      </c>
      <c r="B4" s="741">
        <v>45348</v>
      </c>
      <c r="C4" s="732" t="s">
        <v>804</v>
      </c>
      <c r="D4" s="729" t="s">
        <v>947</v>
      </c>
      <c r="E4" s="747" t="s">
        <v>806</v>
      </c>
    </row>
    <row r="5" spans="1:7" ht="27.75" customHeight="1">
      <c r="A5" s="727">
        <v>4</v>
      </c>
      <c r="B5" s="741">
        <v>45348</v>
      </c>
      <c r="C5" s="732" t="s">
        <v>948</v>
      </c>
      <c r="D5" s="729" t="s">
        <v>949</v>
      </c>
      <c r="E5" s="747" t="s">
        <v>950</v>
      </c>
    </row>
    <row r="6" spans="1:7" ht="27.75" customHeight="1">
      <c r="A6" s="752">
        <v>5</v>
      </c>
      <c r="B6" s="741">
        <v>45348</v>
      </c>
      <c r="C6" s="732" t="s">
        <v>951</v>
      </c>
      <c r="D6" s="733" t="s">
        <v>952</v>
      </c>
      <c r="E6" s="734" t="s">
        <v>953</v>
      </c>
    </row>
    <row r="7" spans="1:7" ht="27.75" customHeight="1">
      <c r="A7" s="752">
        <v>6</v>
      </c>
      <c r="B7" s="826">
        <v>45348</v>
      </c>
      <c r="C7" s="801" t="s">
        <v>954</v>
      </c>
      <c r="D7" s="827" t="s">
        <v>484</v>
      </c>
      <c r="E7" s="803" t="s">
        <v>837</v>
      </c>
      <c r="F7" s="828"/>
      <c r="G7" s="828"/>
    </row>
    <row r="8" spans="1:7" ht="27.75" customHeight="1">
      <c r="A8" s="824">
        <v>7</v>
      </c>
      <c r="B8" s="832" t="s">
        <v>1323</v>
      </c>
      <c r="C8" s="742" t="s">
        <v>955</v>
      </c>
      <c r="D8" s="834">
        <v>838479636</v>
      </c>
      <c r="E8" s="742" t="s">
        <v>956</v>
      </c>
      <c r="F8" s="833"/>
      <c r="G8" s="828"/>
    </row>
    <row r="9" spans="1:7" ht="27.75" customHeight="1">
      <c r="A9" s="824">
        <v>8</v>
      </c>
      <c r="B9" s="832" t="s">
        <v>1323</v>
      </c>
      <c r="C9" s="742" t="s">
        <v>957</v>
      </c>
      <c r="D9" s="834" t="s">
        <v>1324</v>
      </c>
      <c r="E9" s="742" t="s">
        <v>958</v>
      </c>
      <c r="F9" s="833"/>
      <c r="G9" s="828"/>
    </row>
    <row r="10" spans="1:7" ht="27.75" customHeight="1">
      <c r="A10" s="824">
        <v>9</v>
      </c>
      <c r="B10" s="832" t="s">
        <v>1323</v>
      </c>
      <c r="C10" s="742" t="s">
        <v>959</v>
      </c>
      <c r="D10" s="835" t="s">
        <v>960</v>
      </c>
      <c r="E10" s="742" t="s">
        <v>961</v>
      </c>
      <c r="F10" s="833"/>
      <c r="G10" s="828"/>
    </row>
    <row r="11" spans="1:7" ht="27.75" customHeight="1">
      <c r="A11" s="825">
        <v>10</v>
      </c>
      <c r="B11" s="832" t="s">
        <v>1323</v>
      </c>
      <c r="C11" s="742" t="s">
        <v>962</v>
      </c>
      <c r="D11" s="835" t="s">
        <v>963</v>
      </c>
      <c r="E11" s="742" t="s">
        <v>964</v>
      </c>
      <c r="F11" s="833"/>
      <c r="G11" s="828"/>
    </row>
    <row r="12" spans="1:7" ht="27.75" customHeight="1">
      <c r="A12" s="740">
        <v>11</v>
      </c>
      <c r="B12" s="829">
        <v>45348</v>
      </c>
      <c r="C12" s="804" t="s">
        <v>965</v>
      </c>
      <c r="D12" s="830" t="s">
        <v>966</v>
      </c>
      <c r="E12" s="831" t="s">
        <v>967</v>
      </c>
      <c r="F12" s="828"/>
      <c r="G12" s="828"/>
    </row>
    <row r="13" spans="1:7" ht="27.75" customHeight="1">
      <c r="A13" s="752">
        <v>12</v>
      </c>
      <c r="B13" s="741">
        <v>45348</v>
      </c>
      <c r="C13" s="732" t="s">
        <v>757</v>
      </c>
      <c r="D13" s="733" t="s">
        <v>758</v>
      </c>
      <c r="E13" s="734" t="s">
        <v>759</v>
      </c>
    </row>
    <row r="14" spans="1:7" ht="27.75" customHeight="1">
      <c r="A14" s="740">
        <v>13</v>
      </c>
      <c r="B14" s="741">
        <v>45348</v>
      </c>
      <c r="C14" s="750" t="s">
        <v>29</v>
      </c>
      <c r="D14" s="740"/>
      <c r="E14" s="742" t="s">
        <v>243</v>
      </c>
    </row>
    <row r="15" spans="1:7" ht="27.75" customHeight="1">
      <c r="A15" s="752">
        <v>14</v>
      </c>
      <c r="B15" s="741">
        <v>45348</v>
      </c>
      <c r="C15" s="750" t="s">
        <v>29</v>
      </c>
      <c r="D15" s="752"/>
      <c r="E15" s="751" t="s">
        <v>640</v>
      </c>
    </row>
    <row r="16" spans="1:7" ht="27.75" customHeight="1">
      <c r="A16" s="797">
        <v>15</v>
      </c>
      <c r="B16" s="749">
        <v>45348</v>
      </c>
      <c r="C16" s="754" t="s">
        <v>153</v>
      </c>
      <c r="D16" s="733" t="s">
        <v>968</v>
      </c>
      <c r="E16" s="751" t="s">
        <v>476</v>
      </c>
    </row>
    <row r="17" spans="1:5" ht="27.75" customHeight="1">
      <c r="A17" s="797">
        <v>16</v>
      </c>
      <c r="B17" s="749">
        <v>45349</v>
      </c>
      <c r="C17" s="754" t="s">
        <v>969</v>
      </c>
      <c r="D17" s="733" t="s">
        <v>970</v>
      </c>
      <c r="E17" s="734" t="s">
        <v>971</v>
      </c>
    </row>
    <row r="18" spans="1:5" ht="27.75" customHeight="1">
      <c r="A18" s="752">
        <v>17</v>
      </c>
      <c r="B18" s="741">
        <v>45349</v>
      </c>
      <c r="C18" s="754" t="s">
        <v>153</v>
      </c>
      <c r="D18" s="792" t="s">
        <v>972</v>
      </c>
      <c r="E18" s="730" t="s">
        <v>973</v>
      </c>
    </row>
    <row r="19" spans="1:5" ht="27.75" customHeight="1">
      <c r="A19" s="797">
        <v>18</v>
      </c>
      <c r="B19" s="749">
        <v>45349</v>
      </c>
      <c r="C19" s="754" t="s">
        <v>974</v>
      </c>
      <c r="D19" s="729" t="s">
        <v>975</v>
      </c>
      <c r="E19" s="816" t="s">
        <v>96</v>
      </c>
    </row>
    <row r="20" spans="1:5" ht="27.75" customHeight="1">
      <c r="A20" s="752">
        <v>19</v>
      </c>
      <c r="B20" s="741">
        <v>45350</v>
      </c>
      <c r="C20" s="817" t="s">
        <v>331</v>
      </c>
      <c r="D20" s="733" t="s">
        <v>332</v>
      </c>
      <c r="E20" s="818" t="s">
        <v>333</v>
      </c>
    </row>
    <row r="21" spans="1:5" ht="27.75" customHeight="1">
      <c r="A21" s="797">
        <v>20</v>
      </c>
      <c r="B21" s="741">
        <v>45350</v>
      </c>
      <c r="C21" s="817" t="s">
        <v>538</v>
      </c>
      <c r="D21" s="733" t="s">
        <v>574</v>
      </c>
      <c r="E21" s="819" t="s">
        <v>540</v>
      </c>
    </row>
    <row r="22" spans="1:5" ht="27.75" customHeight="1">
      <c r="A22" s="752">
        <v>21</v>
      </c>
      <c r="B22" s="741">
        <v>45350</v>
      </c>
      <c r="C22" s="817" t="s">
        <v>976</v>
      </c>
      <c r="D22" s="733" t="s">
        <v>977</v>
      </c>
      <c r="E22" s="819" t="s">
        <v>978</v>
      </c>
    </row>
    <row r="23" spans="1:5" ht="27.75" customHeight="1">
      <c r="A23" s="797">
        <v>22</v>
      </c>
      <c r="B23" s="741">
        <v>45350</v>
      </c>
      <c r="C23" s="754" t="s">
        <v>153</v>
      </c>
      <c r="D23" s="733" t="s">
        <v>979</v>
      </c>
      <c r="E23" s="820" t="s">
        <v>30</v>
      </c>
    </row>
    <row r="24" spans="1:5" ht="27.75" customHeight="1">
      <c r="A24" s="752">
        <v>23</v>
      </c>
      <c r="B24" s="731">
        <v>45351</v>
      </c>
      <c r="C24" s="817" t="s">
        <v>983</v>
      </c>
      <c r="D24" s="733" t="s">
        <v>984</v>
      </c>
      <c r="E24" s="819" t="s">
        <v>985</v>
      </c>
    </row>
    <row r="25" spans="1:5" ht="27.75" customHeight="1">
      <c r="A25" s="797">
        <v>24</v>
      </c>
      <c r="B25" s="731">
        <v>45352</v>
      </c>
      <c r="C25" s="754" t="s">
        <v>153</v>
      </c>
      <c r="D25" s="733" t="s">
        <v>986</v>
      </c>
      <c r="E25" s="819" t="s">
        <v>73</v>
      </c>
    </row>
    <row r="26" spans="1:5" ht="27.75" customHeight="1">
      <c r="A26" s="752">
        <v>25</v>
      </c>
      <c r="B26" s="731">
        <v>45352</v>
      </c>
      <c r="C26" s="754" t="s">
        <v>153</v>
      </c>
      <c r="D26" s="733" t="s">
        <v>780</v>
      </c>
      <c r="E26" s="819" t="s">
        <v>630</v>
      </c>
    </row>
    <row r="27" spans="1:5" ht="27.75" customHeight="1">
      <c r="A27" s="797">
        <v>26</v>
      </c>
      <c r="B27" s="731">
        <v>45352</v>
      </c>
      <c r="C27" s="817" t="s">
        <v>296</v>
      </c>
      <c r="D27" s="733" t="s">
        <v>987</v>
      </c>
      <c r="E27" s="819" t="s">
        <v>988</v>
      </c>
    </row>
    <row r="28" spans="1:5" ht="27.75" customHeight="1">
      <c r="A28" s="752">
        <v>27</v>
      </c>
      <c r="B28" s="796">
        <v>45352</v>
      </c>
      <c r="C28" s="754" t="s">
        <v>812</v>
      </c>
      <c r="D28" s="733" t="s">
        <v>813</v>
      </c>
      <c r="E28" s="734" t="s">
        <v>814</v>
      </c>
    </row>
    <row r="29" spans="1:5" ht="27.75" customHeight="1">
      <c r="A29" s="797">
        <v>28</v>
      </c>
      <c r="B29" s="796">
        <v>45352</v>
      </c>
      <c r="C29" s="754" t="s">
        <v>989</v>
      </c>
      <c r="D29" s="733" t="s">
        <v>990</v>
      </c>
      <c r="E29" s="734" t="s">
        <v>991</v>
      </c>
    </row>
    <row r="30" spans="1:5" ht="27.75" customHeight="1">
      <c r="A30" s="752">
        <v>29</v>
      </c>
      <c r="B30" s="796">
        <v>45352</v>
      </c>
      <c r="C30" s="821" t="s">
        <v>992</v>
      </c>
      <c r="D30" s="733" t="s">
        <v>698</v>
      </c>
      <c r="E30" s="734" t="s">
        <v>859</v>
      </c>
    </row>
    <row r="31" spans="1:5" ht="27.75" customHeight="1">
      <c r="A31" s="797">
        <v>30</v>
      </c>
      <c r="B31" s="796">
        <v>45353</v>
      </c>
      <c r="C31" s="821" t="s">
        <v>520</v>
      </c>
      <c r="D31" s="733" t="s">
        <v>521</v>
      </c>
      <c r="E31" s="753" t="s">
        <v>548</v>
      </c>
    </row>
    <row r="32" spans="1:5" ht="27.75" customHeight="1">
      <c r="A32" s="752">
        <v>31</v>
      </c>
      <c r="B32" s="796">
        <v>45353</v>
      </c>
      <c r="C32" s="821" t="s">
        <v>29</v>
      </c>
      <c r="D32" s="752"/>
      <c r="E32" s="753" t="s">
        <v>708</v>
      </c>
    </row>
    <row r="33" spans="1:5" ht="27.75" customHeight="1">
      <c r="A33" s="797">
        <v>32</v>
      </c>
      <c r="B33" s="796">
        <v>45353</v>
      </c>
      <c r="C33" s="821" t="s">
        <v>29</v>
      </c>
      <c r="D33" s="752"/>
      <c r="E33" s="753" t="s">
        <v>708</v>
      </c>
    </row>
    <row r="34" spans="1:5" ht="27.75" customHeight="1">
      <c r="A34" s="752">
        <v>33</v>
      </c>
      <c r="B34" s="796">
        <v>45355</v>
      </c>
      <c r="C34" s="754" t="s">
        <v>731</v>
      </c>
      <c r="D34" s="823" t="s">
        <v>993</v>
      </c>
      <c r="E34" s="821" t="s">
        <v>733</v>
      </c>
    </row>
    <row r="35" spans="1:5" ht="27.75" customHeight="1">
      <c r="A35" s="797">
        <v>34</v>
      </c>
      <c r="B35" s="796">
        <v>45355</v>
      </c>
      <c r="C35" s="754" t="s">
        <v>994</v>
      </c>
      <c r="D35" s="733" t="s">
        <v>356</v>
      </c>
      <c r="E35" s="753" t="s">
        <v>171</v>
      </c>
    </row>
    <row r="36" spans="1:5" ht="27.75" customHeight="1">
      <c r="A36" s="752">
        <v>35</v>
      </c>
      <c r="B36" s="796">
        <v>45355</v>
      </c>
      <c r="C36" s="754" t="s">
        <v>896</v>
      </c>
      <c r="D36" s="823" t="s">
        <v>897</v>
      </c>
      <c r="E36" s="821" t="s">
        <v>995</v>
      </c>
    </row>
    <row r="37" spans="1:5" ht="27.75" customHeight="1">
      <c r="A37" s="797">
        <v>36</v>
      </c>
      <c r="B37" s="796">
        <v>45355</v>
      </c>
      <c r="C37" s="754" t="s">
        <v>996</v>
      </c>
      <c r="D37" s="823" t="s">
        <v>997</v>
      </c>
      <c r="E37" s="755" t="s">
        <v>998</v>
      </c>
    </row>
    <row r="38" spans="1:5" ht="27.75" customHeight="1">
      <c r="A38" s="752">
        <v>37</v>
      </c>
      <c r="B38" s="796">
        <v>45355</v>
      </c>
      <c r="C38" s="754" t="s">
        <v>999</v>
      </c>
      <c r="D38" s="733" t="s">
        <v>1000</v>
      </c>
      <c r="E38" s="734" t="s">
        <v>1001</v>
      </c>
    </row>
    <row r="39" spans="1:5" ht="27.75" customHeight="1">
      <c r="A39" s="797">
        <v>38</v>
      </c>
      <c r="B39" s="796">
        <v>45355</v>
      </c>
      <c r="C39" s="754" t="s">
        <v>1002</v>
      </c>
      <c r="D39" s="733" t="s">
        <v>1003</v>
      </c>
      <c r="E39" s="734" t="s">
        <v>1004</v>
      </c>
    </row>
    <row r="40" spans="1:5" ht="27.75" customHeight="1">
      <c r="A40" s="752">
        <v>39</v>
      </c>
      <c r="B40" s="796">
        <v>45355</v>
      </c>
      <c r="C40" s="754" t="s">
        <v>1005</v>
      </c>
      <c r="D40" s="733" t="s">
        <v>1006</v>
      </c>
      <c r="E40" s="751" t="s">
        <v>1007</v>
      </c>
    </row>
    <row r="41" spans="1:5" ht="27.75" customHeight="1">
      <c r="A41" s="797">
        <v>40</v>
      </c>
      <c r="B41" s="796">
        <v>45355</v>
      </c>
      <c r="C41" s="754" t="s">
        <v>822</v>
      </c>
      <c r="D41" s="733" t="s">
        <v>823</v>
      </c>
      <c r="E41" s="753" t="s">
        <v>1008</v>
      </c>
    </row>
    <row r="42" spans="1:5" ht="27.75" customHeight="1">
      <c r="A42" s="752">
        <v>41</v>
      </c>
      <c r="B42" s="796">
        <v>45355</v>
      </c>
      <c r="C42" s="754" t="s">
        <v>1009</v>
      </c>
      <c r="D42" s="795" t="s">
        <v>1010</v>
      </c>
      <c r="E42" s="753" t="s">
        <v>1011</v>
      </c>
    </row>
    <row r="43" spans="1:5" ht="27.75" customHeight="1">
      <c r="A43" s="797">
        <v>42</v>
      </c>
      <c r="B43" s="796">
        <v>45355</v>
      </c>
      <c r="C43" s="754" t="s">
        <v>1012</v>
      </c>
      <c r="D43" s="733" t="s">
        <v>1013</v>
      </c>
      <c r="E43" s="753" t="s">
        <v>1014</v>
      </c>
    </row>
    <row r="44" spans="1:5" ht="27.75" customHeight="1">
      <c r="A44" s="752">
        <v>43</v>
      </c>
      <c r="B44" s="796">
        <v>45355</v>
      </c>
      <c r="C44" s="754" t="s">
        <v>974</v>
      </c>
      <c r="D44" s="733" t="s">
        <v>1015</v>
      </c>
      <c r="E44" s="732" t="s">
        <v>73</v>
      </c>
    </row>
    <row r="45" spans="1:5" ht="27.75" customHeight="1">
      <c r="A45" s="797">
        <v>44</v>
      </c>
      <c r="B45" s="796">
        <v>45355</v>
      </c>
      <c r="C45" s="754" t="s">
        <v>29</v>
      </c>
      <c r="D45" s="752"/>
      <c r="E45" s="734" t="s">
        <v>701</v>
      </c>
    </row>
    <row r="46" spans="1:5" ht="27.75" customHeight="1">
      <c r="A46" s="752">
        <v>45</v>
      </c>
      <c r="B46" s="796">
        <v>45356</v>
      </c>
      <c r="C46" s="754" t="s">
        <v>1016</v>
      </c>
      <c r="D46" s="733" t="s">
        <v>1017</v>
      </c>
      <c r="E46" s="735" t="s">
        <v>1018</v>
      </c>
    </row>
    <row r="47" spans="1:5" ht="27.75" customHeight="1">
      <c r="A47" s="797">
        <v>46</v>
      </c>
      <c r="B47" s="796">
        <v>45356</v>
      </c>
      <c r="C47" s="754" t="s">
        <v>1019</v>
      </c>
      <c r="D47" s="733" t="s">
        <v>1020</v>
      </c>
      <c r="E47" s="734" t="s">
        <v>1021</v>
      </c>
    </row>
    <row r="48" spans="1:5" ht="27.75" customHeight="1">
      <c r="A48" s="752">
        <v>47</v>
      </c>
      <c r="B48" s="796">
        <v>45356</v>
      </c>
      <c r="C48" s="754" t="s">
        <v>1022</v>
      </c>
      <c r="D48" s="733" t="s">
        <v>1023</v>
      </c>
      <c r="E48" s="734" t="s">
        <v>1024</v>
      </c>
    </row>
    <row r="49" spans="1:5" ht="27.75" customHeight="1">
      <c r="A49" s="797">
        <v>48</v>
      </c>
      <c r="B49" s="796">
        <v>45356</v>
      </c>
      <c r="C49" s="754" t="s">
        <v>664</v>
      </c>
      <c r="D49" s="733" t="s">
        <v>665</v>
      </c>
      <c r="E49" s="734" t="s">
        <v>666</v>
      </c>
    </row>
    <row r="50" spans="1:5" ht="27.75" customHeight="1">
      <c r="A50" s="752">
        <v>49</v>
      </c>
      <c r="B50" s="796">
        <v>45356</v>
      </c>
      <c r="C50" s="754" t="s">
        <v>1025</v>
      </c>
      <c r="D50" s="733" t="s">
        <v>1026</v>
      </c>
      <c r="E50" s="753" t="s">
        <v>1027</v>
      </c>
    </row>
    <row r="51" spans="1:5" ht="27.75" customHeight="1">
      <c r="A51" s="797">
        <v>50</v>
      </c>
      <c r="B51" s="796">
        <v>45356</v>
      </c>
      <c r="C51" s="754" t="s">
        <v>734</v>
      </c>
      <c r="D51" s="733" t="s">
        <v>1028</v>
      </c>
      <c r="E51" s="734" t="s">
        <v>1029</v>
      </c>
    </row>
    <row r="52" spans="1:5" ht="27.75" customHeight="1">
      <c r="A52" s="752">
        <v>51</v>
      </c>
      <c r="B52" s="796">
        <v>45356</v>
      </c>
      <c r="C52" s="754" t="s">
        <v>1030</v>
      </c>
      <c r="D52" s="733" t="s">
        <v>1031</v>
      </c>
      <c r="E52" s="734" t="s">
        <v>1032</v>
      </c>
    </row>
    <row r="53" spans="1:5" ht="27.75" customHeight="1">
      <c r="A53" s="797">
        <v>52</v>
      </c>
      <c r="B53" s="796">
        <v>45356</v>
      </c>
      <c r="C53" s="754" t="s">
        <v>757</v>
      </c>
      <c r="D53" s="733" t="s">
        <v>758</v>
      </c>
      <c r="E53" s="734" t="s">
        <v>759</v>
      </c>
    </row>
    <row r="54" spans="1:5" ht="27.75" customHeight="1">
      <c r="A54" s="752">
        <v>53</v>
      </c>
      <c r="B54" s="796">
        <v>45356</v>
      </c>
      <c r="C54" s="754" t="s">
        <v>1033</v>
      </c>
      <c r="D54" s="733" t="s">
        <v>1034</v>
      </c>
      <c r="E54" s="734" t="s">
        <v>1035</v>
      </c>
    </row>
    <row r="55" spans="1:5" ht="27.75" customHeight="1">
      <c r="A55" s="797">
        <v>54</v>
      </c>
      <c r="B55" s="796">
        <v>45356</v>
      </c>
      <c r="C55" s="754" t="s">
        <v>1036</v>
      </c>
      <c r="D55" s="733" t="s">
        <v>1037</v>
      </c>
      <c r="E55" s="734" t="s">
        <v>1038</v>
      </c>
    </row>
    <row r="56" spans="1:5" ht="27.75" customHeight="1">
      <c r="A56" s="752">
        <v>55</v>
      </c>
      <c r="B56" s="796">
        <v>45356</v>
      </c>
      <c r="C56" s="754" t="s">
        <v>587</v>
      </c>
      <c r="D56" s="733" t="s">
        <v>1039</v>
      </c>
      <c r="E56" s="734" t="s">
        <v>1040</v>
      </c>
    </row>
    <row r="57" spans="1:5" ht="27.75" customHeight="1">
      <c r="A57" s="797">
        <v>56</v>
      </c>
      <c r="B57" s="796">
        <v>45356</v>
      </c>
      <c r="C57" s="754" t="s">
        <v>801</v>
      </c>
      <c r="D57" s="733" t="s">
        <v>802</v>
      </c>
      <c r="E57" s="734" t="s">
        <v>803</v>
      </c>
    </row>
    <row r="58" spans="1:5" ht="27.75" customHeight="1">
      <c r="A58" s="752">
        <v>57</v>
      </c>
      <c r="B58" s="796">
        <v>45356</v>
      </c>
      <c r="C58" s="754" t="s">
        <v>71</v>
      </c>
      <c r="D58" s="733" t="s">
        <v>1041</v>
      </c>
      <c r="E58" s="734" t="s">
        <v>239</v>
      </c>
    </row>
    <row r="59" spans="1:5" ht="27.75" customHeight="1">
      <c r="A59" s="797">
        <v>58</v>
      </c>
      <c r="B59" s="796">
        <v>45356</v>
      </c>
      <c r="C59" s="754" t="s">
        <v>706</v>
      </c>
      <c r="D59" s="733" t="s">
        <v>782</v>
      </c>
      <c r="E59" s="734" t="s">
        <v>708</v>
      </c>
    </row>
    <row r="60" spans="1:5" ht="27.75" customHeight="1">
      <c r="A60" s="752">
        <v>59</v>
      </c>
      <c r="B60" s="796">
        <v>45356</v>
      </c>
      <c r="C60" s="754" t="s">
        <v>29</v>
      </c>
      <c r="D60" s="752"/>
      <c r="E60" s="734" t="s">
        <v>96</v>
      </c>
    </row>
    <row r="61" spans="1:5" ht="27.75" customHeight="1">
      <c r="A61" s="797">
        <v>60</v>
      </c>
      <c r="B61" s="731">
        <v>45357</v>
      </c>
      <c r="C61" s="732" t="s">
        <v>1042</v>
      </c>
      <c r="D61" s="733" t="s">
        <v>502</v>
      </c>
      <c r="E61" s="734" t="s">
        <v>1043</v>
      </c>
    </row>
    <row r="62" spans="1:5" ht="27.75" customHeight="1">
      <c r="A62" s="752">
        <v>61</v>
      </c>
      <c r="B62" s="731">
        <v>45357</v>
      </c>
      <c r="C62" s="732" t="s">
        <v>825</v>
      </c>
      <c r="D62" s="733" t="s">
        <v>826</v>
      </c>
      <c r="E62" s="734" t="s">
        <v>827</v>
      </c>
    </row>
    <row r="63" spans="1:5" ht="27.75" customHeight="1">
      <c r="A63" s="797">
        <v>62</v>
      </c>
      <c r="B63" s="731">
        <v>45357</v>
      </c>
      <c r="C63" s="732" t="s">
        <v>1044</v>
      </c>
      <c r="D63" s="733" t="s">
        <v>1045</v>
      </c>
      <c r="E63" s="734" t="s">
        <v>1046</v>
      </c>
    </row>
    <row r="64" spans="1:5" ht="27.75" customHeight="1">
      <c r="A64" s="752">
        <v>63</v>
      </c>
      <c r="B64" s="731">
        <v>45357</v>
      </c>
      <c r="C64" s="754" t="s">
        <v>29</v>
      </c>
      <c r="D64" s="752"/>
      <c r="E64" s="734" t="s">
        <v>708</v>
      </c>
    </row>
    <row r="65" spans="1:5" ht="27.75" customHeight="1">
      <c r="A65" s="797">
        <v>64</v>
      </c>
      <c r="B65" s="731">
        <v>45358</v>
      </c>
      <c r="C65" s="732" t="s">
        <v>1047</v>
      </c>
      <c r="D65" s="795" t="s">
        <v>1048</v>
      </c>
      <c r="E65" s="734" t="s">
        <v>1049</v>
      </c>
    </row>
    <row r="66" spans="1:5" ht="27.75" customHeight="1">
      <c r="A66" s="752">
        <v>65</v>
      </c>
      <c r="B66" s="731">
        <v>45358</v>
      </c>
      <c r="C66" s="732" t="s">
        <v>1050</v>
      </c>
      <c r="D66" s="733" t="s">
        <v>1051</v>
      </c>
      <c r="E66" s="734" t="s">
        <v>1052</v>
      </c>
    </row>
    <row r="67" spans="1:5" ht="27.75" customHeight="1">
      <c r="A67" s="797">
        <v>66</v>
      </c>
      <c r="B67" s="731">
        <v>45358</v>
      </c>
      <c r="C67" s="732" t="s">
        <v>1053</v>
      </c>
      <c r="D67" s="733" t="s">
        <v>1054</v>
      </c>
      <c r="E67" s="734" t="s">
        <v>1055</v>
      </c>
    </row>
    <row r="68" spans="1:5" ht="27.75" customHeight="1">
      <c r="A68" s="752">
        <v>67</v>
      </c>
      <c r="B68" s="731">
        <v>45358</v>
      </c>
      <c r="C68" s="754" t="s">
        <v>668</v>
      </c>
      <c r="D68" s="733" t="s">
        <v>669</v>
      </c>
      <c r="E68" s="734" t="s">
        <v>670</v>
      </c>
    </row>
    <row r="69" spans="1:5" ht="27.75" customHeight="1">
      <c r="A69" s="797">
        <v>68</v>
      </c>
      <c r="B69" s="731">
        <v>45358</v>
      </c>
      <c r="C69" s="754" t="s">
        <v>1056</v>
      </c>
      <c r="D69" s="733" t="s">
        <v>1057</v>
      </c>
      <c r="E69" s="730" t="s">
        <v>1058</v>
      </c>
    </row>
    <row r="70" spans="1:5" ht="27.75" customHeight="1">
      <c r="A70" s="752">
        <v>69</v>
      </c>
      <c r="B70" s="731">
        <v>45358</v>
      </c>
      <c r="C70" s="754" t="s">
        <v>143</v>
      </c>
      <c r="D70" s="733" t="s">
        <v>144</v>
      </c>
      <c r="E70" s="734" t="s">
        <v>145</v>
      </c>
    </row>
    <row r="71" spans="1:5" ht="27.75" customHeight="1">
      <c r="A71" s="797">
        <v>70</v>
      </c>
      <c r="B71" s="731">
        <v>45358</v>
      </c>
      <c r="C71" s="754" t="s">
        <v>153</v>
      </c>
      <c r="D71" s="733" t="s">
        <v>737</v>
      </c>
      <c r="E71" s="734" t="s">
        <v>30</v>
      </c>
    </row>
    <row r="72" spans="1:5" ht="27.75" customHeight="1">
      <c r="A72" s="752">
        <v>71</v>
      </c>
      <c r="B72" s="731">
        <v>45359</v>
      </c>
      <c r="C72" s="732" t="s">
        <v>1059</v>
      </c>
      <c r="D72" s="733" t="s">
        <v>681</v>
      </c>
      <c r="E72" s="734" t="s">
        <v>1060</v>
      </c>
    </row>
    <row r="73" spans="1:5" ht="27.75" customHeight="1">
      <c r="A73" s="797">
        <v>72</v>
      </c>
      <c r="B73" s="731">
        <v>45359</v>
      </c>
      <c r="C73" s="754" t="s">
        <v>153</v>
      </c>
      <c r="D73" s="733" t="s">
        <v>833</v>
      </c>
      <c r="E73" s="734" t="s">
        <v>30</v>
      </c>
    </row>
    <row r="74" spans="1:5" ht="27.75" customHeight="1">
      <c r="A74" s="752">
        <v>73</v>
      </c>
      <c r="B74" s="731">
        <v>45359</v>
      </c>
      <c r="C74" s="754" t="s">
        <v>974</v>
      </c>
      <c r="D74" s="733" t="s">
        <v>1061</v>
      </c>
      <c r="E74" s="734" t="s">
        <v>239</v>
      </c>
    </row>
    <row r="75" spans="1:5" ht="27.75" customHeight="1">
      <c r="A75" s="797">
        <v>74</v>
      </c>
      <c r="B75" s="731">
        <v>45362</v>
      </c>
      <c r="C75" s="732" t="s">
        <v>771</v>
      </c>
      <c r="D75" s="733" t="s">
        <v>772</v>
      </c>
      <c r="E75" s="730" t="s">
        <v>773</v>
      </c>
    </row>
    <row r="76" spans="1:5" ht="27.75" customHeight="1">
      <c r="A76" s="752">
        <v>75</v>
      </c>
      <c r="B76" s="731">
        <v>45362</v>
      </c>
      <c r="C76" s="754" t="s">
        <v>1062</v>
      </c>
      <c r="D76" s="733" t="s">
        <v>1063</v>
      </c>
      <c r="E76" s="734" t="s">
        <v>1064</v>
      </c>
    </row>
    <row r="77" spans="1:5" ht="27.75" customHeight="1">
      <c r="A77" s="797">
        <v>76</v>
      </c>
      <c r="B77" s="756">
        <v>45362</v>
      </c>
      <c r="C77" s="754" t="s">
        <v>974</v>
      </c>
      <c r="D77" s="733" t="s">
        <v>1065</v>
      </c>
      <c r="E77" s="734" t="s">
        <v>103</v>
      </c>
    </row>
    <row r="78" spans="1:5" ht="31.5" customHeight="1">
      <c r="A78" s="752">
        <v>77</v>
      </c>
      <c r="B78" s="731">
        <v>45362</v>
      </c>
      <c r="C78" s="754" t="s">
        <v>71</v>
      </c>
      <c r="D78" s="733" t="s">
        <v>1066</v>
      </c>
      <c r="E78" s="734" t="s">
        <v>35</v>
      </c>
    </row>
    <row r="79" spans="1:5" ht="31.5" customHeight="1">
      <c r="A79" s="797">
        <v>78</v>
      </c>
      <c r="B79" s="731">
        <v>45362</v>
      </c>
      <c r="C79" s="754" t="s">
        <v>71</v>
      </c>
      <c r="D79" s="733" t="s">
        <v>1067</v>
      </c>
      <c r="E79" s="734" t="s">
        <v>708</v>
      </c>
    </row>
    <row r="80" spans="1:5" ht="27" customHeight="1">
      <c r="A80" s="752">
        <v>79</v>
      </c>
      <c r="B80" s="756">
        <v>45363</v>
      </c>
      <c r="C80" s="732" t="s">
        <v>1068</v>
      </c>
      <c r="D80" s="733" t="s">
        <v>1069</v>
      </c>
      <c r="E80" s="734" t="s">
        <v>1070</v>
      </c>
    </row>
    <row r="81" spans="1:5" ht="30.75" customHeight="1">
      <c r="A81" s="797">
        <v>80</v>
      </c>
      <c r="B81" s="731">
        <v>45363</v>
      </c>
      <c r="C81" s="732" t="s">
        <v>822</v>
      </c>
      <c r="D81" s="733" t="s">
        <v>823</v>
      </c>
      <c r="E81" s="734" t="s">
        <v>1071</v>
      </c>
    </row>
    <row r="82" spans="1:5" ht="31.5" customHeight="1">
      <c r="A82" s="752">
        <v>81</v>
      </c>
      <c r="B82" s="731">
        <v>45363</v>
      </c>
      <c r="C82" s="732" t="s">
        <v>1072</v>
      </c>
      <c r="D82" s="733" t="s">
        <v>1073</v>
      </c>
      <c r="E82" s="734" t="s">
        <v>1074</v>
      </c>
    </row>
    <row r="83" spans="1:5" ht="31.5" customHeight="1">
      <c r="A83" s="797">
        <v>82</v>
      </c>
      <c r="B83" s="756">
        <v>45363</v>
      </c>
      <c r="C83" s="753" t="s">
        <v>1075</v>
      </c>
      <c r="D83" s="733" t="s">
        <v>856</v>
      </c>
      <c r="E83" s="753" t="s">
        <v>857</v>
      </c>
    </row>
    <row r="84" spans="1:5" ht="39.75" customHeight="1">
      <c r="A84" s="752">
        <v>83</v>
      </c>
      <c r="B84" s="731">
        <v>45363</v>
      </c>
      <c r="C84" s="732" t="s">
        <v>757</v>
      </c>
      <c r="D84" s="733" t="s">
        <v>758</v>
      </c>
      <c r="E84" s="734" t="s">
        <v>759</v>
      </c>
    </row>
    <row r="85" spans="1:5" ht="31.5" customHeight="1">
      <c r="A85" s="797">
        <v>84</v>
      </c>
      <c r="B85" s="731">
        <v>45363</v>
      </c>
      <c r="C85" s="753" t="s">
        <v>1076</v>
      </c>
      <c r="D85" s="733" t="s">
        <v>1077</v>
      </c>
      <c r="E85" s="753" t="s">
        <v>1078</v>
      </c>
    </row>
    <row r="86" spans="1:5" ht="39" customHeight="1">
      <c r="A86" s="752">
        <v>85</v>
      </c>
      <c r="B86" s="731">
        <v>45363</v>
      </c>
      <c r="C86" s="732" t="s">
        <v>523</v>
      </c>
      <c r="D86" s="733" t="s">
        <v>524</v>
      </c>
      <c r="E86" s="734" t="s">
        <v>745</v>
      </c>
    </row>
    <row r="87" spans="1:5" ht="36.75" customHeight="1">
      <c r="A87" s="797">
        <v>86</v>
      </c>
      <c r="B87" s="731">
        <v>45363</v>
      </c>
      <c r="C87" s="732" t="s">
        <v>1079</v>
      </c>
      <c r="D87" s="733" t="s">
        <v>1080</v>
      </c>
      <c r="E87" s="734" t="s">
        <v>1081</v>
      </c>
    </row>
    <row r="88" spans="1:5" ht="31.5" customHeight="1">
      <c r="A88" s="752">
        <v>87</v>
      </c>
      <c r="B88" s="731">
        <v>45364</v>
      </c>
      <c r="C88" s="754" t="s">
        <v>71</v>
      </c>
      <c r="D88" s="733" t="s">
        <v>179</v>
      </c>
      <c r="E88" s="732" t="s">
        <v>708</v>
      </c>
    </row>
    <row r="89" spans="1:5" ht="31.5" customHeight="1">
      <c r="A89" s="797">
        <v>88</v>
      </c>
      <c r="B89" s="731">
        <v>45364</v>
      </c>
      <c r="C89" s="754" t="s">
        <v>71</v>
      </c>
      <c r="D89" s="733" t="s">
        <v>179</v>
      </c>
      <c r="E89" s="734" t="s">
        <v>708</v>
      </c>
    </row>
    <row r="90" spans="1:5" ht="31.5" customHeight="1">
      <c r="A90" s="752">
        <v>89</v>
      </c>
      <c r="B90" s="731">
        <v>45364</v>
      </c>
      <c r="C90" s="754" t="s">
        <v>71</v>
      </c>
      <c r="D90" s="733" t="s">
        <v>1082</v>
      </c>
      <c r="E90" s="734" t="s">
        <v>239</v>
      </c>
    </row>
    <row r="91" spans="1:5" ht="31.5" customHeight="1">
      <c r="A91" s="797">
        <v>90</v>
      </c>
      <c r="B91" s="731">
        <v>45364</v>
      </c>
      <c r="C91" s="732" t="s">
        <v>924</v>
      </c>
      <c r="D91" s="733" t="s">
        <v>1083</v>
      </c>
      <c r="E91" s="734" t="s">
        <v>1084</v>
      </c>
    </row>
    <row r="92" spans="1:5" ht="31.5" customHeight="1">
      <c r="A92" s="752">
        <v>91</v>
      </c>
      <c r="B92" s="731">
        <v>45364</v>
      </c>
      <c r="C92" s="732" t="s">
        <v>1085</v>
      </c>
      <c r="D92" s="733" t="s">
        <v>1086</v>
      </c>
      <c r="E92" s="734" t="s">
        <v>1087</v>
      </c>
    </row>
    <row r="93" spans="1:5" ht="32.25" customHeight="1">
      <c r="A93" s="797">
        <v>92</v>
      </c>
      <c r="B93" s="731">
        <v>45364</v>
      </c>
      <c r="C93" s="732" t="s">
        <v>284</v>
      </c>
      <c r="D93" s="733" t="s">
        <v>1088</v>
      </c>
      <c r="E93" s="734" t="s">
        <v>1089</v>
      </c>
    </row>
    <row r="94" spans="1:5" ht="31.5" customHeight="1">
      <c r="A94" s="752">
        <v>93</v>
      </c>
      <c r="B94" s="731">
        <v>45364</v>
      </c>
      <c r="C94" s="732" t="s">
        <v>1090</v>
      </c>
      <c r="D94" s="733" t="s">
        <v>763</v>
      </c>
      <c r="E94" s="734" t="s">
        <v>1091</v>
      </c>
    </row>
    <row r="95" spans="1:5" ht="31.5" customHeight="1">
      <c r="A95" s="797">
        <v>94</v>
      </c>
      <c r="B95" s="731">
        <v>45365</v>
      </c>
      <c r="C95" s="754" t="s">
        <v>1092</v>
      </c>
      <c r="D95" s="752"/>
      <c r="E95" s="734" t="s">
        <v>708</v>
      </c>
    </row>
    <row r="96" spans="1:5" ht="28.5" customHeight="1">
      <c r="A96" s="752">
        <v>95</v>
      </c>
      <c r="B96" s="731">
        <v>45365</v>
      </c>
      <c r="C96" s="732" t="s">
        <v>1093</v>
      </c>
      <c r="D96" s="733" t="s">
        <v>1094</v>
      </c>
      <c r="E96" s="734" t="s">
        <v>1095</v>
      </c>
    </row>
    <row r="97" spans="1:5" ht="31.5" customHeight="1">
      <c r="A97" s="797">
        <v>96</v>
      </c>
      <c r="B97" s="731">
        <v>45365</v>
      </c>
      <c r="C97" s="753" t="s">
        <v>1096</v>
      </c>
      <c r="D97" s="733" t="s">
        <v>1097</v>
      </c>
      <c r="E97" s="753" t="s">
        <v>171</v>
      </c>
    </row>
    <row r="98" spans="1:5" ht="37.5" customHeight="1">
      <c r="A98" s="752">
        <v>97</v>
      </c>
      <c r="B98" s="731">
        <v>45366</v>
      </c>
      <c r="C98" s="754" t="s">
        <v>71</v>
      </c>
      <c r="D98" s="733" t="s">
        <v>780</v>
      </c>
      <c r="E98" s="734" t="s">
        <v>630</v>
      </c>
    </row>
    <row r="99" spans="1:5" ht="37.5" customHeight="1">
      <c r="A99" s="797">
        <v>98</v>
      </c>
      <c r="B99" s="731">
        <v>45366</v>
      </c>
      <c r="C99" s="732" t="s">
        <v>269</v>
      </c>
      <c r="D99" s="733" t="s">
        <v>270</v>
      </c>
      <c r="E99" s="734" t="s">
        <v>271</v>
      </c>
    </row>
    <row r="100" spans="1:5" ht="31.5" customHeight="1">
      <c r="A100" s="752">
        <v>99</v>
      </c>
      <c r="B100" s="731">
        <v>45366</v>
      </c>
      <c r="C100" s="732" t="s">
        <v>812</v>
      </c>
      <c r="D100" s="733" t="s">
        <v>813</v>
      </c>
      <c r="E100" s="753" t="s">
        <v>814</v>
      </c>
    </row>
    <row r="101" spans="1:5" ht="32.25" customHeight="1">
      <c r="A101" s="797">
        <v>100</v>
      </c>
      <c r="B101" s="731">
        <v>45366</v>
      </c>
      <c r="C101" s="732" t="s">
        <v>820</v>
      </c>
      <c r="D101" s="733" t="s">
        <v>821</v>
      </c>
      <c r="E101" s="734" t="s">
        <v>1098</v>
      </c>
    </row>
    <row r="102" spans="1:5" ht="31.5" customHeight="1">
      <c r="A102" s="752">
        <v>101</v>
      </c>
      <c r="B102" s="731">
        <v>45366</v>
      </c>
      <c r="C102" s="732" t="s">
        <v>1099</v>
      </c>
      <c r="D102" s="733" t="s">
        <v>1100</v>
      </c>
      <c r="E102" s="734" t="s">
        <v>1101</v>
      </c>
    </row>
    <row r="103" spans="1:5" ht="31.5" customHeight="1">
      <c r="A103" s="797">
        <v>102</v>
      </c>
      <c r="B103" s="731">
        <v>45367</v>
      </c>
      <c r="C103" s="754" t="s">
        <v>29</v>
      </c>
      <c r="D103" s="752"/>
      <c r="E103" s="734" t="s">
        <v>708</v>
      </c>
    </row>
    <row r="104" spans="1:5" ht="31.5" customHeight="1">
      <c r="A104" s="752">
        <v>103</v>
      </c>
      <c r="B104" s="731">
        <v>45367</v>
      </c>
      <c r="C104" s="754" t="s">
        <v>29</v>
      </c>
      <c r="D104" s="752"/>
      <c r="E104" s="734" t="s">
        <v>708</v>
      </c>
    </row>
    <row r="105" spans="1:5" ht="31.5" customHeight="1">
      <c r="A105" s="797">
        <v>104</v>
      </c>
      <c r="B105" s="731">
        <v>45367</v>
      </c>
      <c r="C105" s="754" t="s">
        <v>29</v>
      </c>
      <c r="D105" s="752"/>
      <c r="E105" s="734" t="s">
        <v>708</v>
      </c>
    </row>
    <row r="106" spans="1:5" ht="31.5" customHeight="1">
      <c r="A106" s="752">
        <v>105</v>
      </c>
      <c r="B106" s="731">
        <v>45367</v>
      </c>
      <c r="C106" s="754" t="s">
        <v>29</v>
      </c>
      <c r="D106" s="752"/>
      <c r="E106" s="734" t="s">
        <v>708</v>
      </c>
    </row>
    <row r="107" spans="1:5" ht="31.5" customHeight="1">
      <c r="A107" s="797">
        <v>106</v>
      </c>
      <c r="B107" s="731">
        <v>45369</v>
      </c>
      <c r="C107" s="732" t="s">
        <v>907</v>
      </c>
      <c r="D107" s="733" t="s">
        <v>908</v>
      </c>
      <c r="E107" s="734" t="s">
        <v>1102</v>
      </c>
    </row>
    <row r="108" spans="1:5" ht="36.75" customHeight="1">
      <c r="A108" s="752">
        <v>107</v>
      </c>
      <c r="B108" s="731">
        <v>45369</v>
      </c>
      <c r="C108" s="732" t="s">
        <v>1103</v>
      </c>
      <c r="D108" s="733" t="s">
        <v>1104</v>
      </c>
      <c r="E108" s="734" t="s">
        <v>1105</v>
      </c>
    </row>
    <row r="109" spans="1:5" ht="39" customHeight="1">
      <c r="A109" s="797">
        <v>108</v>
      </c>
      <c r="B109" s="731">
        <v>45369</v>
      </c>
      <c r="C109" s="732" t="s">
        <v>1106</v>
      </c>
      <c r="D109" s="733" t="s">
        <v>1107</v>
      </c>
      <c r="E109" s="734" t="s">
        <v>1108</v>
      </c>
    </row>
    <row r="110" spans="1:5" ht="37.5" customHeight="1">
      <c r="A110" s="752">
        <v>109</v>
      </c>
      <c r="B110" s="731">
        <v>45369</v>
      </c>
      <c r="C110" s="732" t="s">
        <v>1109</v>
      </c>
      <c r="D110" s="733" t="s">
        <v>1110</v>
      </c>
      <c r="E110" s="734" t="s">
        <v>1111</v>
      </c>
    </row>
    <row r="111" spans="1:5" ht="42" customHeight="1">
      <c r="A111" s="797">
        <v>110</v>
      </c>
      <c r="B111" s="731">
        <v>45369</v>
      </c>
      <c r="C111" s="732" t="s">
        <v>1112</v>
      </c>
      <c r="D111" s="733" t="s">
        <v>945</v>
      </c>
      <c r="E111" s="734" t="s">
        <v>946</v>
      </c>
    </row>
    <row r="112" spans="1:5" ht="31.5" customHeight="1">
      <c r="A112" s="752">
        <v>111</v>
      </c>
      <c r="B112" s="731">
        <v>45369</v>
      </c>
      <c r="C112" s="732" t="s">
        <v>1079</v>
      </c>
      <c r="D112" s="733" t="s">
        <v>1080</v>
      </c>
      <c r="E112" s="734" t="s">
        <v>1081</v>
      </c>
    </row>
    <row r="113" spans="1:5" ht="31.5" customHeight="1">
      <c r="A113" s="797">
        <v>112</v>
      </c>
      <c r="B113" s="731">
        <v>45369</v>
      </c>
      <c r="C113" s="732" t="s">
        <v>483</v>
      </c>
      <c r="D113" s="733" t="s">
        <v>484</v>
      </c>
      <c r="E113" s="734" t="s">
        <v>1113</v>
      </c>
    </row>
    <row r="114" spans="1:5" ht="31.5" customHeight="1">
      <c r="A114" s="752">
        <v>113</v>
      </c>
      <c r="B114" s="731">
        <v>45370</v>
      </c>
      <c r="C114" s="754" t="s">
        <v>29</v>
      </c>
      <c r="D114" s="752"/>
      <c r="E114" s="734" t="s">
        <v>708</v>
      </c>
    </row>
    <row r="115" spans="1:5" ht="33.75" customHeight="1">
      <c r="A115" s="797">
        <v>114</v>
      </c>
      <c r="B115" s="731">
        <v>45370</v>
      </c>
      <c r="C115" s="732" t="s">
        <v>948</v>
      </c>
      <c r="D115" s="733" t="s">
        <v>949</v>
      </c>
      <c r="E115" s="734" t="s">
        <v>1114</v>
      </c>
    </row>
    <row r="116" spans="1:5" ht="31.5" customHeight="1">
      <c r="A116" s="752">
        <v>115</v>
      </c>
      <c r="B116" s="800">
        <v>45370</v>
      </c>
      <c r="C116" s="801" t="s">
        <v>1115</v>
      </c>
      <c r="D116" s="802" t="s">
        <v>190</v>
      </c>
      <c r="E116" s="803" t="s">
        <v>191</v>
      </c>
    </row>
    <row r="117" spans="1:5" ht="31.5" customHeight="1">
      <c r="A117" s="797">
        <v>116</v>
      </c>
      <c r="B117" s="731">
        <v>45371</v>
      </c>
      <c r="C117" s="754" t="s">
        <v>29</v>
      </c>
      <c r="D117" s="752"/>
      <c r="E117" s="734" t="s">
        <v>96</v>
      </c>
    </row>
    <row r="118" spans="1:5" ht="31.5" customHeight="1">
      <c r="A118" s="752">
        <v>117</v>
      </c>
      <c r="B118" s="731">
        <v>45371</v>
      </c>
      <c r="C118" s="754" t="s">
        <v>71</v>
      </c>
      <c r="D118" s="733" t="s">
        <v>1116</v>
      </c>
      <c r="E118" s="734" t="s">
        <v>35</v>
      </c>
    </row>
    <row r="119" spans="1:5" ht="37.5" customHeight="1">
      <c r="A119" s="797">
        <v>118</v>
      </c>
      <c r="B119" s="731">
        <v>45371</v>
      </c>
      <c r="C119" s="732" t="s">
        <v>1117</v>
      </c>
      <c r="D119" s="733" t="s">
        <v>1118</v>
      </c>
      <c r="E119" s="734" t="s">
        <v>1119</v>
      </c>
    </row>
    <row r="120" spans="1:5" ht="31.5" customHeight="1">
      <c r="A120" s="752">
        <v>119</v>
      </c>
      <c r="B120" s="731">
        <v>45372</v>
      </c>
      <c r="C120" s="732" t="s">
        <v>1120</v>
      </c>
      <c r="D120" s="733" t="s">
        <v>675</v>
      </c>
      <c r="E120" s="734" t="s">
        <v>676</v>
      </c>
    </row>
    <row r="121" spans="1:5" ht="31.5" customHeight="1">
      <c r="A121" s="797">
        <v>120</v>
      </c>
      <c r="B121" s="731">
        <v>45372</v>
      </c>
      <c r="C121" s="754" t="s">
        <v>71</v>
      </c>
      <c r="D121" s="733" t="s">
        <v>1121</v>
      </c>
      <c r="E121" s="734" t="s">
        <v>973</v>
      </c>
    </row>
    <row r="122" spans="1:5" ht="31.5" customHeight="1">
      <c r="A122" s="752">
        <v>121</v>
      </c>
      <c r="B122" s="731">
        <v>45373</v>
      </c>
      <c r="C122" s="754" t="s">
        <v>579</v>
      </c>
      <c r="D122" s="733" t="s">
        <v>580</v>
      </c>
      <c r="E122" s="734" t="s">
        <v>581</v>
      </c>
    </row>
    <row r="123" spans="1:5" ht="31.5" customHeight="1">
      <c r="A123" s="797">
        <v>122</v>
      </c>
      <c r="B123" s="731">
        <v>45373</v>
      </c>
      <c r="C123" s="754" t="s">
        <v>71</v>
      </c>
      <c r="D123" s="733" t="s">
        <v>242</v>
      </c>
      <c r="E123" s="734" t="s">
        <v>243</v>
      </c>
    </row>
    <row r="124" spans="1:5" ht="31.5" customHeight="1">
      <c r="A124" s="752">
        <v>123</v>
      </c>
      <c r="B124" s="731">
        <v>45373</v>
      </c>
      <c r="C124" s="732" t="s">
        <v>523</v>
      </c>
      <c r="D124" s="733" t="s">
        <v>524</v>
      </c>
      <c r="E124" s="734" t="s">
        <v>525</v>
      </c>
    </row>
    <row r="125" spans="1:5" ht="31.5" customHeight="1">
      <c r="A125" s="797">
        <v>124</v>
      </c>
      <c r="B125" s="731">
        <v>45373</v>
      </c>
      <c r="C125" s="754" t="s">
        <v>29</v>
      </c>
      <c r="D125" s="752"/>
      <c r="E125" s="732" t="s">
        <v>35</v>
      </c>
    </row>
    <row r="126" spans="1:5" ht="31.5" customHeight="1">
      <c r="A126" s="752">
        <v>125</v>
      </c>
      <c r="B126" s="731">
        <v>45373</v>
      </c>
      <c r="C126" s="754" t="s">
        <v>29</v>
      </c>
      <c r="D126" s="752"/>
      <c r="E126" s="734" t="s">
        <v>35</v>
      </c>
    </row>
    <row r="127" spans="1:5" ht="31.5" customHeight="1">
      <c r="A127" s="797">
        <v>126</v>
      </c>
      <c r="B127" s="731">
        <v>45374</v>
      </c>
      <c r="C127" s="732" t="s">
        <v>1079</v>
      </c>
      <c r="D127" s="733" t="s">
        <v>1080</v>
      </c>
      <c r="E127" s="734" t="s">
        <v>1081</v>
      </c>
    </row>
    <row r="128" spans="1:5" ht="31.5" customHeight="1">
      <c r="A128" s="752">
        <v>127</v>
      </c>
      <c r="B128" s="731">
        <v>45374</v>
      </c>
      <c r="C128" s="732" t="s">
        <v>1085</v>
      </c>
      <c r="D128" s="733" t="s">
        <v>1086</v>
      </c>
      <c r="E128" s="734" t="s">
        <v>1122</v>
      </c>
    </row>
    <row r="129" spans="1:5" ht="31.5" customHeight="1">
      <c r="A129" s="797">
        <v>128</v>
      </c>
      <c r="B129" s="731">
        <v>45374</v>
      </c>
      <c r="C129" s="732" t="s">
        <v>983</v>
      </c>
      <c r="D129" s="733" t="s">
        <v>984</v>
      </c>
      <c r="E129" s="734" t="s">
        <v>985</v>
      </c>
    </row>
    <row r="130" spans="1:5" ht="31.5" customHeight="1">
      <c r="A130" s="752">
        <v>129</v>
      </c>
      <c r="B130" s="731">
        <v>45374</v>
      </c>
      <c r="C130" s="732" t="s">
        <v>1056</v>
      </c>
      <c r="D130" s="733" t="s">
        <v>1123</v>
      </c>
      <c r="E130" s="734" t="s">
        <v>1058</v>
      </c>
    </row>
    <row r="131" spans="1:5" ht="36.75" customHeight="1">
      <c r="A131" s="797">
        <v>130</v>
      </c>
      <c r="B131" s="731">
        <v>45374</v>
      </c>
      <c r="C131" s="732" t="s">
        <v>591</v>
      </c>
      <c r="D131" s="733" t="s">
        <v>592</v>
      </c>
      <c r="E131" s="734" t="s">
        <v>1124</v>
      </c>
    </row>
    <row r="132" spans="1:5" ht="31.5" customHeight="1">
      <c r="A132" s="752">
        <v>131</v>
      </c>
      <c r="B132" s="731">
        <v>45374</v>
      </c>
      <c r="C132" s="754" t="s">
        <v>706</v>
      </c>
      <c r="D132" s="733" t="s">
        <v>1125</v>
      </c>
      <c r="E132" s="734" t="s">
        <v>708</v>
      </c>
    </row>
    <row r="133" spans="1:5" ht="37.5" customHeight="1">
      <c r="A133" s="797">
        <v>132</v>
      </c>
      <c r="B133" s="731">
        <v>45376</v>
      </c>
      <c r="C133" s="732" t="s">
        <v>1126</v>
      </c>
      <c r="D133" s="733" t="s">
        <v>1127</v>
      </c>
      <c r="E133" s="734" t="s">
        <v>1128</v>
      </c>
    </row>
    <row r="134" spans="1:5" ht="31.5" customHeight="1">
      <c r="A134" s="752">
        <v>133</v>
      </c>
      <c r="B134" s="731">
        <v>45376</v>
      </c>
      <c r="C134" s="732" t="s">
        <v>715</v>
      </c>
      <c r="D134" s="733" t="s">
        <v>1129</v>
      </c>
      <c r="E134" s="734" t="s">
        <v>1130</v>
      </c>
    </row>
    <row r="135" spans="1:5" ht="34.5" customHeight="1">
      <c r="A135" s="797">
        <v>134</v>
      </c>
      <c r="B135" s="731">
        <v>45376</v>
      </c>
      <c r="C135" s="732" t="s">
        <v>1131</v>
      </c>
      <c r="D135" s="733" t="s">
        <v>1132</v>
      </c>
      <c r="E135" s="734" t="s">
        <v>1133</v>
      </c>
    </row>
    <row r="136" spans="1:5" ht="33" customHeight="1">
      <c r="A136" s="752">
        <v>135</v>
      </c>
      <c r="B136" s="731">
        <v>45376</v>
      </c>
      <c r="C136" s="732" t="s">
        <v>1134</v>
      </c>
      <c r="D136" s="733" t="s">
        <v>1135</v>
      </c>
      <c r="E136" s="734" t="s">
        <v>1136</v>
      </c>
    </row>
    <row r="137" spans="1:5" ht="37.5" customHeight="1">
      <c r="A137" s="797">
        <v>136</v>
      </c>
      <c r="B137" s="731">
        <v>45376</v>
      </c>
      <c r="C137" s="732" t="s">
        <v>944</v>
      </c>
      <c r="D137" s="733" t="s">
        <v>945</v>
      </c>
      <c r="E137" s="734" t="s">
        <v>946</v>
      </c>
    </row>
    <row r="138" spans="1:5" ht="37.5" customHeight="1">
      <c r="A138" s="752">
        <v>137</v>
      </c>
      <c r="B138" s="731">
        <v>45376</v>
      </c>
      <c r="C138" s="732" t="s">
        <v>683</v>
      </c>
      <c r="D138" s="733" t="s">
        <v>775</v>
      </c>
      <c r="E138" s="734" t="s">
        <v>1137</v>
      </c>
    </row>
    <row r="139" spans="1:5" ht="31.5" customHeight="1">
      <c r="A139" s="797">
        <v>138</v>
      </c>
      <c r="B139" s="731">
        <v>45376</v>
      </c>
      <c r="C139" s="753" t="s">
        <v>1138</v>
      </c>
      <c r="D139" s="733" t="s">
        <v>487</v>
      </c>
      <c r="E139" s="753" t="s">
        <v>488</v>
      </c>
    </row>
    <row r="140" spans="1:5" ht="33" customHeight="1">
      <c r="A140" s="752">
        <v>139</v>
      </c>
      <c r="B140" s="731">
        <v>45376</v>
      </c>
      <c r="C140" s="754" t="s">
        <v>1139</v>
      </c>
      <c r="D140" s="733" t="s">
        <v>1140</v>
      </c>
      <c r="E140" s="734" t="s">
        <v>1141</v>
      </c>
    </row>
    <row r="141" spans="1:5" ht="31.5" customHeight="1">
      <c r="A141" s="797">
        <v>140</v>
      </c>
      <c r="B141" s="731">
        <v>45376</v>
      </c>
      <c r="C141" s="754" t="s">
        <v>29</v>
      </c>
      <c r="D141" s="752"/>
      <c r="E141" s="734" t="s">
        <v>369</v>
      </c>
    </row>
    <row r="142" spans="1:5" ht="31.5" customHeight="1">
      <c r="A142" s="752">
        <v>141</v>
      </c>
      <c r="B142" s="731">
        <v>45376</v>
      </c>
      <c r="C142" s="754" t="s">
        <v>29</v>
      </c>
      <c r="D142" s="752"/>
      <c r="E142" s="734" t="s">
        <v>640</v>
      </c>
    </row>
    <row r="143" spans="1:5" ht="31.5" customHeight="1">
      <c r="A143" s="797">
        <v>142</v>
      </c>
      <c r="B143" s="731">
        <v>45376</v>
      </c>
      <c r="C143" s="754" t="s">
        <v>29</v>
      </c>
      <c r="D143" s="752"/>
      <c r="E143" s="734" t="s">
        <v>708</v>
      </c>
    </row>
    <row r="144" spans="1:5" ht="15.75" customHeight="1">
      <c r="A144" s="319"/>
      <c r="B144" s="316"/>
      <c r="C144" s="393"/>
      <c r="D144" s="319"/>
      <c r="E144" s="394"/>
    </row>
    <row r="145" spans="1:5" ht="15.75" customHeight="1">
      <c r="A145" s="319"/>
      <c r="B145" s="316"/>
      <c r="C145" s="393"/>
      <c r="D145" s="319"/>
      <c r="E145" s="394"/>
    </row>
    <row r="146" spans="1:5" ht="15.75" customHeight="1">
      <c r="A146" s="319"/>
      <c r="B146" s="316"/>
      <c r="C146" s="393"/>
      <c r="D146" s="319"/>
      <c r="E146" s="394"/>
    </row>
    <row r="147" spans="1:5" ht="15.75" customHeight="1">
      <c r="A147" s="481"/>
      <c r="B147" s="482"/>
      <c r="C147" s="483"/>
      <c r="D147" s="481"/>
      <c r="E147" s="484"/>
    </row>
    <row r="148" spans="1:5" ht="15.75" customHeight="1">
      <c r="A148" s="481"/>
      <c r="B148" s="482"/>
      <c r="C148" s="483"/>
      <c r="D148" s="481"/>
      <c r="E148" s="484"/>
    </row>
    <row r="149" spans="1:5" ht="15.75" customHeight="1">
      <c r="A149" s="481"/>
      <c r="B149" s="482"/>
      <c r="C149" s="483"/>
      <c r="D149" s="481"/>
      <c r="E149" s="484"/>
    </row>
    <row r="150" spans="1:5" ht="15.75" customHeight="1">
      <c r="A150" s="481"/>
      <c r="B150" s="482"/>
      <c r="C150" s="483"/>
      <c r="D150" s="487"/>
      <c r="E150" s="484"/>
    </row>
    <row r="151" spans="1:5" ht="15.75" customHeight="1">
      <c r="A151" s="481"/>
      <c r="B151" s="482"/>
      <c r="C151" s="483"/>
      <c r="D151" s="481"/>
      <c r="E151" s="484"/>
    </row>
    <row r="152" spans="1:5" ht="15.75" customHeight="1">
      <c r="A152" s="481"/>
      <c r="B152" s="482"/>
      <c r="C152" s="483"/>
      <c r="D152" s="481"/>
      <c r="E152" s="484"/>
    </row>
    <row r="153" spans="1:5" ht="15.75" customHeight="1">
      <c r="A153" s="481"/>
      <c r="B153" s="482"/>
      <c r="C153" s="483"/>
      <c r="D153" s="481"/>
      <c r="E153" s="484"/>
    </row>
    <row r="154" spans="1:5" ht="15.75" customHeight="1">
      <c r="A154" s="481"/>
      <c r="B154" s="482"/>
      <c r="C154" s="483"/>
      <c r="D154" s="481"/>
      <c r="E154" s="484"/>
    </row>
    <row r="155" spans="1:5" ht="15.75" customHeight="1">
      <c r="A155" s="481"/>
      <c r="B155" s="482"/>
      <c r="C155" s="483"/>
      <c r="D155" s="481"/>
      <c r="E155" s="484"/>
    </row>
    <row r="156" spans="1:5" ht="15.75" customHeight="1">
      <c r="A156" s="481"/>
      <c r="B156" s="482"/>
      <c r="C156" s="483"/>
      <c r="D156" s="481"/>
      <c r="E156" s="484"/>
    </row>
    <row r="157" spans="1:5" ht="15.75" customHeight="1">
      <c r="A157" s="481"/>
      <c r="B157" s="482"/>
      <c r="C157" s="483"/>
      <c r="D157" s="481"/>
      <c r="E157" s="484"/>
    </row>
    <row r="158" spans="1:5" ht="15.75" customHeight="1">
      <c r="A158" s="481"/>
      <c r="B158" s="482"/>
      <c r="C158" s="483"/>
      <c r="D158" s="481"/>
      <c r="E158" s="484"/>
    </row>
    <row r="159" spans="1:5" ht="15.75" customHeight="1">
      <c r="A159" s="481"/>
      <c r="B159" s="482"/>
      <c r="C159" s="483"/>
      <c r="D159" s="481"/>
      <c r="E159" s="484"/>
    </row>
    <row r="160" spans="1:5" ht="15.75" customHeight="1">
      <c r="A160" s="481"/>
      <c r="B160" s="482"/>
      <c r="C160" s="483"/>
      <c r="D160" s="481"/>
      <c r="E160" s="484"/>
    </row>
    <row r="161" spans="1:5" ht="15.75" customHeight="1">
      <c r="A161" s="481"/>
      <c r="B161" s="482"/>
      <c r="C161" s="483"/>
      <c r="D161" s="481"/>
      <c r="E161" s="484"/>
    </row>
    <row r="162" spans="1:5" ht="15.75" customHeight="1">
      <c r="A162" s="481"/>
      <c r="B162" s="482"/>
      <c r="C162" s="483"/>
      <c r="D162" s="481"/>
      <c r="E162" s="484"/>
    </row>
    <row r="163" spans="1:5" ht="15.75" customHeight="1">
      <c r="A163" s="481"/>
      <c r="B163" s="482"/>
      <c r="C163" s="483"/>
      <c r="D163" s="481"/>
      <c r="E163" s="484"/>
    </row>
    <row r="164" spans="1:5" ht="15.75" customHeight="1">
      <c r="A164" s="481"/>
      <c r="B164" s="482"/>
      <c r="C164" s="483"/>
      <c r="D164" s="481"/>
      <c r="E164" s="484"/>
    </row>
    <row r="165" spans="1:5" ht="15.75" customHeight="1">
      <c r="A165" s="481"/>
      <c r="B165" s="482"/>
      <c r="C165" s="483"/>
      <c r="D165" s="481"/>
      <c r="E165" s="484"/>
    </row>
    <row r="166" spans="1:5" ht="15.75" customHeight="1">
      <c r="A166" s="481"/>
      <c r="B166" s="482"/>
      <c r="C166" s="483"/>
      <c r="D166" s="481"/>
      <c r="E166" s="484"/>
    </row>
    <row r="167" spans="1:5" ht="15.75" customHeight="1">
      <c r="A167" s="481"/>
      <c r="B167" s="482"/>
      <c r="C167" s="483"/>
      <c r="D167" s="481"/>
      <c r="E167" s="484"/>
    </row>
    <row r="168" spans="1:5" ht="15.75" customHeight="1">
      <c r="A168" s="481"/>
      <c r="B168" s="482"/>
      <c r="C168" s="483"/>
      <c r="D168" s="481"/>
      <c r="E168" s="484"/>
    </row>
    <row r="169" spans="1:5" ht="15.75" customHeight="1">
      <c r="A169" s="481"/>
      <c r="B169" s="482"/>
      <c r="C169" s="483"/>
      <c r="D169" s="481"/>
      <c r="E169" s="484"/>
    </row>
    <row r="170" spans="1:5" ht="15.75" customHeight="1">
      <c r="A170" s="481"/>
      <c r="B170" s="482"/>
      <c r="C170" s="483"/>
      <c r="D170" s="481"/>
      <c r="E170" s="484"/>
    </row>
    <row r="171" spans="1:5" ht="15.75" customHeight="1">
      <c r="A171" s="481"/>
      <c r="B171" s="482"/>
      <c r="C171" s="483"/>
      <c r="D171" s="481"/>
      <c r="E171" s="484"/>
    </row>
    <row r="172" spans="1:5" ht="15.75" customHeight="1">
      <c r="A172" s="481"/>
      <c r="B172" s="482"/>
      <c r="C172" s="483"/>
      <c r="D172" s="481"/>
      <c r="E172" s="484"/>
    </row>
    <row r="173" spans="1:5" ht="15.75" customHeight="1">
      <c r="A173" s="481"/>
      <c r="B173" s="482"/>
      <c r="C173" s="483"/>
      <c r="D173" s="481"/>
      <c r="E173" s="484"/>
    </row>
    <row r="174" spans="1:5" ht="15.75" customHeight="1">
      <c r="A174" s="481"/>
      <c r="B174" s="482"/>
      <c r="C174" s="483"/>
      <c r="D174" s="481"/>
      <c r="E174" s="484"/>
    </row>
    <row r="175" spans="1:5" ht="15.75" customHeight="1">
      <c r="A175" s="481"/>
      <c r="B175" s="482"/>
      <c r="C175" s="483"/>
      <c r="D175" s="481"/>
      <c r="E175" s="484"/>
    </row>
    <row r="176" spans="1:5" ht="15.75" customHeight="1">
      <c r="A176" s="481"/>
      <c r="B176" s="482"/>
      <c r="C176" s="483"/>
      <c r="D176" s="481"/>
      <c r="E176" s="484"/>
    </row>
    <row r="177" spans="1:5" ht="15.75" customHeight="1">
      <c r="A177" s="481"/>
      <c r="B177" s="482"/>
      <c r="C177" s="483"/>
      <c r="D177" s="481"/>
      <c r="E177" s="484"/>
    </row>
    <row r="178" spans="1:5" ht="15.75" customHeight="1">
      <c r="A178" s="481"/>
      <c r="B178" s="482"/>
      <c r="C178" s="483"/>
      <c r="D178" s="481"/>
      <c r="E178" s="484"/>
    </row>
    <row r="179" spans="1:5" ht="15.75" customHeight="1">
      <c r="A179" s="481"/>
      <c r="B179" s="482"/>
      <c r="C179" s="483"/>
      <c r="D179" s="481"/>
      <c r="E179" s="484"/>
    </row>
    <row r="180" spans="1:5" ht="15.75" customHeight="1">
      <c r="A180" s="481"/>
      <c r="B180" s="482"/>
      <c r="C180" s="483"/>
      <c r="D180" s="481"/>
      <c r="E180" s="484"/>
    </row>
    <row r="181" spans="1:5" ht="15.75" customHeight="1">
      <c r="A181" s="481"/>
      <c r="B181" s="482"/>
      <c r="C181" s="483"/>
      <c r="D181" s="481"/>
      <c r="E181" s="484"/>
    </row>
    <row r="182" spans="1:5" ht="15.75" customHeight="1">
      <c r="A182" s="481"/>
      <c r="B182" s="482"/>
      <c r="C182" s="483"/>
      <c r="D182" s="481"/>
      <c r="E182" s="484"/>
    </row>
    <row r="183" spans="1:5" ht="15.75" customHeight="1">
      <c r="A183" s="481"/>
      <c r="B183" s="482"/>
      <c r="C183" s="483"/>
      <c r="D183" s="481"/>
      <c r="E183" s="484"/>
    </row>
    <row r="184" spans="1:5" ht="15.75" customHeight="1">
      <c r="A184" s="481"/>
      <c r="B184" s="482"/>
      <c r="C184" s="483"/>
      <c r="D184" s="481"/>
      <c r="E184" s="484"/>
    </row>
    <row r="185" spans="1:5" ht="15.75" customHeight="1">
      <c r="A185" s="481"/>
      <c r="B185" s="482"/>
      <c r="C185" s="483"/>
      <c r="D185" s="481"/>
      <c r="E185" s="484"/>
    </row>
    <row r="186" spans="1:5" ht="15.75" customHeight="1">
      <c r="A186" s="481"/>
      <c r="B186" s="482"/>
      <c r="C186" s="483"/>
      <c r="D186" s="481"/>
      <c r="E186" s="484"/>
    </row>
    <row r="187" spans="1:5" ht="15.75" customHeight="1">
      <c r="A187" s="481"/>
      <c r="B187" s="482"/>
      <c r="C187" s="483"/>
      <c r="D187" s="487"/>
      <c r="E187" s="484"/>
    </row>
    <row r="188" spans="1:5" ht="15.75" customHeight="1">
      <c r="A188" s="481"/>
      <c r="B188" s="482"/>
      <c r="C188" s="483"/>
      <c r="D188" s="487"/>
      <c r="E188" s="484"/>
    </row>
    <row r="189" spans="1:5" ht="15.75" customHeight="1">
      <c r="A189" s="481"/>
      <c r="B189" s="482"/>
      <c r="C189" s="483"/>
      <c r="D189" s="487"/>
      <c r="E189" s="484"/>
    </row>
    <row r="190" spans="1:5" ht="15.75" customHeight="1">
      <c r="A190" s="481"/>
      <c r="B190" s="482"/>
      <c r="C190" s="483"/>
      <c r="D190" s="487"/>
      <c r="E190" s="484"/>
    </row>
    <row r="191" spans="1:5" ht="15.75" customHeight="1">
      <c r="A191" s="481"/>
      <c r="B191" s="482"/>
      <c r="C191" s="483"/>
      <c r="D191" s="487"/>
      <c r="E191" s="484"/>
    </row>
    <row r="192" spans="1:5" ht="15.75" customHeight="1">
      <c r="A192" s="481"/>
      <c r="B192" s="482"/>
      <c r="C192" s="483"/>
      <c r="D192" s="487"/>
      <c r="E192" s="484"/>
    </row>
    <row r="193" spans="1:5" ht="15.75" customHeight="1">
      <c r="A193" s="481"/>
      <c r="B193" s="482"/>
      <c r="C193" s="483"/>
      <c r="D193" s="487"/>
      <c r="E193" s="484"/>
    </row>
    <row r="194" spans="1:5" ht="15.75" customHeight="1">
      <c r="A194" s="481"/>
      <c r="B194" s="482"/>
      <c r="C194" s="483"/>
      <c r="D194" s="487"/>
      <c r="E194" s="484"/>
    </row>
    <row r="195" spans="1:5" ht="15.75" customHeight="1">
      <c r="A195" s="481"/>
      <c r="B195" s="482"/>
      <c r="C195" s="483"/>
      <c r="D195" s="487"/>
      <c r="E195" s="484"/>
    </row>
    <row r="196" spans="1:5" ht="15.75" customHeight="1">
      <c r="A196" s="481"/>
      <c r="B196" s="482"/>
      <c r="C196" s="483"/>
      <c r="D196" s="487"/>
      <c r="E196" s="484"/>
    </row>
    <row r="197" spans="1:5" ht="15.75" customHeight="1">
      <c r="A197" s="481"/>
      <c r="B197" s="482"/>
      <c r="C197" s="483"/>
      <c r="D197" s="487"/>
      <c r="E197" s="484"/>
    </row>
    <row r="198" spans="1:5" ht="15.75" customHeight="1">
      <c r="A198" s="481"/>
      <c r="B198" s="482"/>
      <c r="C198" s="483"/>
      <c r="D198" s="487"/>
      <c r="E198" s="484"/>
    </row>
    <row r="199" spans="1:5" ht="15.75" customHeight="1">
      <c r="A199" s="481"/>
      <c r="B199" s="482"/>
      <c r="C199" s="483"/>
      <c r="D199" s="481"/>
      <c r="E199" s="484"/>
    </row>
    <row r="200" spans="1:5" ht="15.75" customHeight="1">
      <c r="A200" s="481"/>
      <c r="B200" s="482"/>
      <c r="C200" s="483"/>
      <c r="D200" s="481"/>
      <c r="E200" s="484"/>
    </row>
    <row r="201" spans="1:5" ht="15.75" customHeight="1">
      <c r="A201" s="481"/>
      <c r="B201" s="482"/>
      <c r="C201" s="483"/>
      <c r="D201" s="481"/>
      <c r="E201" s="484"/>
    </row>
    <row r="202" spans="1:5" ht="15.75" customHeight="1">
      <c r="A202" s="481"/>
      <c r="B202" s="482"/>
      <c r="C202" s="483"/>
      <c r="D202" s="481"/>
      <c r="E202" s="484"/>
    </row>
    <row r="203" spans="1:5" ht="15.75" customHeight="1">
      <c r="A203" s="481"/>
      <c r="B203" s="482"/>
      <c r="C203" s="483"/>
      <c r="D203" s="481"/>
      <c r="E203" s="484"/>
    </row>
    <row r="204" spans="1:5" ht="15.75" customHeight="1">
      <c r="A204" s="481"/>
      <c r="B204" s="482"/>
      <c r="C204" s="483"/>
      <c r="D204" s="481"/>
      <c r="E204" s="484"/>
    </row>
    <row r="205" spans="1:5" ht="15.75" customHeight="1">
      <c r="A205" s="481"/>
      <c r="B205" s="482"/>
      <c r="C205" s="483"/>
      <c r="D205" s="481"/>
      <c r="E205" s="484"/>
    </row>
    <row r="206" spans="1:5" ht="15.75" customHeight="1">
      <c r="A206" s="481"/>
      <c r="B206" s="482"/>
      <c r="C206" s="483"/>
      <c r="D206" s="481"/>
      <c r="E206" s="484"/>
    </row>
    <row r="207" spans="1:5" ht="15.75" customHeight="1">
      <c r="A207" s="481"/>
      <c r="B207" s="482"/>
      <c r="C207" s="483"/>
      <c r="D207" s="481"/>
      <c r="E207" s="484"/>
    </row>
    <row r="208" spans="1:5" ht="15.75" customHeight="1">
      <c r="A208" s="481"/>
      <c r="B208" s="482"/>
      <c r="C208" s="483"/>
      <c r="D208" s="481"/>
      <c r="E208" s="484"/>
    </row>
    <row r="209" spans="1:5" ht="15.75" customHeight="1">
      <c r="A209" s="481"/>
      <c r="B209" s="482"/>
      <c r="C209" s="483"/>
      <c r="D209" s="481"/>
      <c r="E209" s="484"/>
    </row>
    <row r="210" spans="1:5" ht="15.75" customHeight="1">
      <c r="A210" s="481"/>
      <c r="B210" s="482"/>
      <c r="C210" s="483"/>
      <c r="D210" s="481"/>
      <c r="E210" s="484"/>
    </row>
    <row r="211" spans="1:5" ht="15.75" customHeight="1">
      <c r="A211" s="481"/>
      <c r="B211" s="482"/>
      <c r="C211" s="483"/>
      <c r="D211" s="481"/>
      <c r="E211" s="484"/>
    </row>
    <row r="212" spans="1:5" ht="15.75" customHeight="1">
      <c r="A212" s="481"/>
      <c r="B212" s="482"/>
      <c r="C212" s="483"/>
      <c r="D212" s="481"/>
      <c r="E212" s="484"/>
    </row>
    <row r="213" spans="1:5" ht="15.75" customHeight="1">
      <c r="A213" s="481"/>
      <c r="B213" s="482"/>
      <c r="C213" s="483"/>
      <c r="D213" s="481"/>
      <c r="E213" s="484"/>
    </row>
    <row r="214" spans="1:5" ht="15.75" customHeight="1">
      <c r="A214" s="481"/>
      <c r="B214" s="482"/>
      <c r="C214" s="483"/>
      <c r="D214" s="481"/>
      <c r="E214" s="484"/>
    </row>
    <row r="215" spans="1:5" ht="15.75" customHeight="1">
      <c r="A215" s="481"/>
      <c r="B215" s="482"/>
      <c r="C215" s="483"/>
      <c r="D215" s="481"/>
      <c r="E215" s="484"/>
    </row>
    <row r="216" spans="1:5" ht="15.75" customHeight="1">
      <c r="A216" s="481"/>
      <c r="B216" s="482"/>
      <c r="C216" s="483"/>
      <c r="D216" s="481"/>
      <c r="E216" s="484"/>
    </row>
    <row r="217" spans="1:5" ht="15.75" customHeight="1">
      <c r="A217" s="481"/>
      <c r="B217" s="482"/>
      <c r="C217" s="483"/>
      <c r="D217" s="481"/>
      <c r="E217" s="484"/>
    </row>
    <row r="218" spans="1:5" ht="15.75" customHeight="1">
      <c r="A218" s="481"/>
      <c r="B218" s="482"/>
      <c r="C218" s="483"/>
      <c r="D218" s="481"/>
      <c r="E218" s="484"/>
    </row>
    <row r="219" spans="1:5" ht="15.75" customHeight="1">
      <c r="A219" s="481"/>
      <c r="B219" s="482"/>
      <c r="C219" s="483"/>
      <c r="D219" s="481"/>
      <c r="E219" s="484"/>
    </row>
    <row r="220" spans="1:5" ht="15.75" customHeight="1">
      <c r="A220" s="481"/>
      <c r="B220" s="482"/>
      <c r="C220" s="483"/>
      <c r="D220" s="481"/>
      <c r="E220" s="484"/>
    </row>
    <row r="221" spans="1:5" ht="15.75" customHeight="1">
      <c r="A221" s="481"/>
      <c r="B221" s="482"/>
      <c r="C221" s="483"/>
      <c r="D221" s="481"/>
      <c r="E221" s="484"/>
    </row>
    <row r="222" spans="1:5" ht="15.75" customHeight="1">
      <c r="A222" s="481"/>
      <c r="B222" s="482"/>
      <c r="C222" s="483"/>
      <c r="D222" s="481"/>
      <c r="E222" s="484"/>
    </row>
    <row r="223" spans="1:5" ht="15.75" customHeight="1">
      <c r="A223" s="481"/>
      <c r="B223" s="482"/>
      <c r="C223" s="483"/>
      <c r="D223" s="481"/>
      <c r="E223" s="484"/>
    </row>
    <row r="224" spans="1:5" ht="15.75" customHeight="1">
      <c r="A224" s="481"/>
      <c r="B224" s="482"/>
      <c r="C224" s="483"/>
      <c r="D224" s="481"/>
      <c r="E224" s="484"/>
    </row>
    <row r="225" spans="1:5" ht="15.75" customHeight="1">
      <c r="A225" s="481"/>
      <c r="B225" s="482"/>
      <c r="C225" s="483"/>
      <c r="D225" s="481"/>
      <c r="E225" s="484"/>
    </row>
    <row r="226" spans="1:5" ht="15.75" customHeight="1">
      <c r="A226" s="481"/>
      <c r="B226" s="482"/>
      <c r="C226" s="483"/>
      <c r="D226" s="481"/>
      <c r="E226" s="484"/>
    </row>
    <row r="227" spans="1:5" ht="15.75" customHeight="1">
      <c r="A227" s="481"/>
      <c r="B227" s="482"/>
      <c r="C227" s="483"/>
      <c r="D227" s="481"/>
      <c r="E227" s="484"/>
    </row>
    <row r="228" spans="1:5" ht="15.75" customHeight="1">
      <c r="A228" s="481"/>
      <c r="B228" s="482"/>
      <c r="C228" s="483"/>
      <c r="D228" s="481"/>
      <c r="E228" s="484"/>
    </row>
    <row r="229" spans="1:5" ht="15.75" customHeight="1">
      <c r="A229" s="481"/>
      <c r="B229" s="482"/>
      <c r="C229" s="483"/>
      <c r="D229" s="481"/>
      <c r="E229" s="484"/>
    </row>
    <row r="230" spans="1:5" ht="15.75" customHeight="1">
      <c r="A230" s="481"/>
      <c r="B230" s="482"/>
      <c r="C230" s="483"/>
      <c r="D230" s="481"/>
      <c r="E230" s="484"/>
    </row>
    <row r="231" spans="1:5" ht="15.75" customHeight="1">
      <c r="A231" s="481"/>
      <c r="B231" s="482"/>
      <c r="C231" s="483"/>
      <c r="D231" s="481"/>
      <c r="E231" s="484"/>
    </row>
    <row r="232" spans="1:5" ht="15.75" customHeight="1">
      <c r="A232" s="481"/>
      <c r="B232" s="482"/>
      <c r="C232" s="483"/>
      <c r="D232" s="481"/>
      <c r="E232" s="484"/>
    </row>
    <row r="233" spans="1:5" ht="15.75" customHeight="1">
      <c r="A233" s="481"/>
      <c r="B233" s="482"/>
      <c r="C233" s="483"/>
      <c r="D233" s="481"/>
      <c r="E233" s="484"/>
    </row>
    <row r="234" spans="1:5" ht="15.75" customHeight="1">
      <c r="A234" s="481"/>
      <c r="B234" s="482"/>
      <c r="C234" s="483"/>
      <c r="D234" s="481"/>
      <c r="E234" s="484"/>
    </row>
    <row r="235" spans="1:5" ht="15.75" customHeight="1">
      <c r="A235" s="481"/>
      <c r="B235" s="482"/>
      <c r="C235" s="483"/>
      <c r="D235" s="481"/>
      <c r="E235" s="484"/>
    </row>
    <row r="236" spans="1:5" ht="15.75" customHeight="1">
      <c r="A236" s="481"/>
      <c r="B236" s="482"/>
      <c r="C236" s="483"/>
      <c r="D236" s="481"/>
      <c r="E236" s="484"/>
    </row>
    <row r="237" spans="1:5" ht="15.75" customHeight="1">
      <c r="A237" s="481"/>
      <c r="B237" s="482"/>
      <c r="C237" s="483"/>
      <c r="D237" s="481"/>
      <c r="E237" s="484"/>
    </row>
    <row r="238" spans="1:5" ht="15.75" customHeight="1">
      <c r="A238" s="481"/>
      <c r="B238" s="482"/>
      <c r="C238" s="483"/>
      <c r="D238" s="481"/>
      <c r="E238" s="484"/>
    </row>
    <row r="239" spans="1:5" ht="15.75" customHeight="1">
      <c r="A239" s="481"/>
      <c r="B239" s="482"/>
      <c r="C239" s="483"/>
      <c r="D239" s="481"/>
      <c r="E239" s="484"/>
    </row>
    <row r="240" spans="1:5" ht="15.75" customHeight="1">
      <c r="A240" s="481"/>
      <c r="B240" s="482"/>
      <c r="C240" s="483"/>
      <c r="D240" s="481"/>
      <c r="E240" s="484"/>
    </row>
    <row r="241" spans="1:5" ht="15.75" customHeight="1">
      <c r="A241" s="481"/>
      <c r="B241" s="482"/>
      <c r="C241" s="483"/>
      <c r="D241" s="481"/>
      <c r="E241" s="484"/>
    </row>
    <row r="242" spans="1:5" ht="15.75" customHeight="1">
      <c r="A242" s="481"/>
      <c r="B242" s="482"/>
      <c r="C242" s="483"/>
      <c r="D242" s="481"/>
      <c r="E242" s="484"/>
    </row>
    <row r="243" spans="1:5" ht="15.75" customHeight="1">
      <c r="A243" s="481"/>
      <c r="B243" s="482"/>
      <c r="C243" s="483"/>
      <c r="D243" s="481"/>
      <c r="E243" s="484"/>
    </row>
    <row r="244" spans="1:5" ht="15.75" customHeight="1">
      <c r="A244" s="481"/>
      <c r="B244" s="482"/>
      <c r="C244" s="483"/>
      <c r="D244" s="481"/>
      <c r="E244" s="484"/>
    </row>
    <row r="245" spans="1:5" ht="15.75" customHeight="1">
      <c r="A245" s="481"/>
      <c r="B245" s="482"/>
      <c r="C245" s="483"/>
      <c r="D245" s="481"/>
      <c r="E245" s="484"/>
    </row>
    <row r="246" spans="1:5" ht="15.75" customHeight="1">
      <c r="A246" s="481"/>
      <c r="B246" s="482"/>
      <c r="C246" s="483"/>
      <c r="D246" s="481"/>
      <c r="E246" s="484"/>
    </row>
    <row r="247" spans="1:5" ht="15.75" customHeight="1">
      <c r="A247" s="481"/>
      <c r="B247" s="482"/>
      <c r="C247" s="483"/>
      <c r="D247" s="481"/>
      <c r="E247" s="484"/>
    </row>
    <row r="248" spans="1:5" ht="15.75" customHeight="1">
      <c r="A248" s="481"/>
      <c r="B248" s="482"/>
      <c r="C248" s="483"/>
      <c r="D248" s="481"/>
      <c r="E248" s="484"/>
    </row>
    <row r="249" spans="1:5" ht="15.75" customHeight="1">
      <c r="A249" s="481"/>
      <c r="B249" s="482"/>
      <c r="C249" s="483"/>
      <c r="D249" s="481"/>
      <c r="E249" s="484"/>
    </row>
    <row r="250" spans="1:5" ht="15.75" customHeight="1">
      <c r="A250" s="481"/>
      <c r="B250" s="482"/>
      <c r="C250" s="483"/>
      <c r="D250" s="481"/>
      <c r="E250" s="484"/>
    </row>
    <row r="251" spans="1:5" ht="15.75" customHeight="1">
      <c r="A251" s="481"/>
      <c r="B251" s="482"/>
      <c r="C251" s="483"/>
      <c r="D251" s="481"/>
      <c r="E251" s="484"/>
    </row>
    <row r="252" spans="1:5" ht="15.75" customHeight="1">
      <c r="A252" s="481"/>
      <c r="B252" s="482"/>
      <c r="C252" s="483"/>
      <c r="D252" s="481"/>
      <c r="E252" s="484"/>
    </row>
    <row r="253" spans="1:5" ht="15.75" customHeight="1">
      <c r="A253" s="481"/>
      <c r="B253" s="482"/>
      <c r="C253" s="483"/>
      <c r="D253" s="481"/>
      <c r="E253" s="484"/>
    </row>
    <row r="254" spans="1:5" ht="15.75" customHeight="1">
      <c r="A254" s="481"/>
      <c r="B254" s="482"/>
      <c r="C254" s="483"/>
      <c r="D254" s="481"/>
      <c r="E254" s="484"/>
    </row>
    <row r="255" spans="1:5" ht="15.75" customHeight="1">
      <c r="A255" s="481"/>
      <c r="B255" s="482"/>
      <c r="C255" s="483"/>
      <c r="D255" s="481"/>
      <c r="E255" s="484"/>
    </row>
    <row r="256" spans="1:5" ht="15.75" customHeight="1">
      <c r="A256" s="481"/>
      <c r="B256" s="482"/>
      <c r="C256" s="483"/>
      <c r="D256" s="481"/>
      <c r="E256" s="484"/>
    </row>
    <row r="257" spans="1:5" ht="15.75" customHeight="1">
      <c r="A257" s="481"/>
      <c r="B257" s="482"/>
      <c r="C257" s="483"/>
      <c r="D257" s="481"/>
      <c r="E257" s="484"/>
    </row>
    <row r="258" spans="1:5" ht="15.75" customHeight="1">
      <c r="A258" s="481"/>
      <c r="B258" s="482"/>
      <c r="C258" s="483"/>
      <c r="D258" s="481"/>
      <c r="E258" s="484"/>
    </row>
    <row r="259" spans="1:5" ht="15.75" customHeight="1">
      <c r="A259" s="481"/>
      <c r="B259" s="482"/>
      <c r="C259" s="483"/>
      <c r="D259" s="481"/>
      <c r="E259" s="484"/>
    </row>
    <row r="260" spans="1:5" ht="15.75" customHeight="1">
      <c r="A260" s="481"/>
      <c r="B260" s="482"/>
      <c r="C260" s="483"/>
      <c r="D260" s="481"/>
      <c r="E260" s="484"/>
    </row>
    <row r="261" spans="1:5" ht="15.75" customHeight="1">
      <c r="A261" s="481"/>
      <c r="B261" s="482"/>
      <c r="C261" s="483"/>
      <c r="D261" s="481"/>
      <c r="E261" s="484"/>
    </row>
    <row r="262" spans="1:5" ht="15.75" customHeight="1">
      <c r="A262" s="481"/>
      <c r="B262" s="482"/>
      <c r="C262" s="483"/>
      <c r="D262" s="481"/>
      <c r="E262" s="484"/>
    </row>
    <row r="263" spans="1:5" ht="15.75" customHeight="1">
      <c r="A263" s="481"/>
      <c r="B263" s="482"/>
      <c r="C263" s="483"/>
      <c r="D263" s="481"/>
      <c r="E263" s="484"/>
    </row>
    <row r="264" spans="1:5" ht="15.75" customHeight="1">
      <c r="A264" s="481"/>
      <c r="B264" s="482"/>
      <c r="C264" s="483"/>
      <c r="D264" s="481"/>
      <c r="E264" s="484"/>
    </row>
    <row r="265" spans="1:5" ht="15.75" customHeight="1">
      <c r="A265" s="481"/>
      <c r="B265" s="482"/>
      <c r="C265" s="483"/>
      <c r="D265" s="481"/>
      <c r="E265" s="484"/>
    </row>
    <row r="266" spans="1:5" ht="15.75" customHeight="1">
      <c r="A266" s="481"/>
      <c r="B266" s="482"/>
      <c r="C266" s="483"/>
      <c r="D266" s="481"/>
      <c r="E266" s="484"/>
    </row>
    <row r="267" spans="1:5" ht="15.75" customHeight="1">
      <c r="A267" s="481"/>
      <c r="B267" s="482"/>
      <c r="C267" s="483"/>
      <c r="D267" s="481"/>
      <c r="E267" s="484"/>
    </row>
    <row r="268" spans="1:5" ht="15.75" customHeight="1">
      <c r="A268" s="481"/>
      <c r="B268" s="482"/>
      <c r="C268" s="483"/>
      <c r="D268" s="481"/>
      <c r="E268" s="484"/>
    </row>
    <row r="269" spans="1:5" ht="15.75" customHeight="1">
      <c r="A269" s="481"/>
      <c r="B269" s="482"/>
      <c r="C269" s="483"/>
      <c r="D269" s="481"/>
      <c r="E269" s="484"/>
    </row>
    <row r="270" spans="1:5" ht="15.75" customHeight="1">
      <c r="A270" s="481"/>
      <c r="B270" s="482"/>
      <c r="C270" s="483"/>
      <c r="D270" s="481"/>
      <c r="E270" s="484"/>
    </row>
    <row r="271" spans="1:5" ht="15.75" customHeight="1">
      <c r="A271" s="481"/>
      <c r="B271" s="482"/>
      <c r="C271" s="483"/>
      <c r="D271" s="481"/>
      <c r="E271" s="484"/>
    </row>
    <row r="272" spans="1:5" ht="15.75" customHeight="1">
      <c r="A272" s="481"/>
      <c r="B272" s="482"/>
      <c r="C272" s="483"/>
      <c r="D272" s="481"/>
      <c r="E272" s="484"/>
    </row>
    <row r="273" spans="1:5" ht="15.75" customHeight="1">
      <c r="A273" s="481"/>
      <c r="B273" s="482"/>
      <c r="C273" s="483"/>
      <c r="D273" s="481"/>
      <c r="E273" s="484"/>
    </row>
    <row r="274" spans="1:5" ht="15.75" customHeight="1">
      <c r="A274" s="481"/>
      <c r="B274" s="482"/>
      <c r="C274" s="483"/>
      <c r="D274" s="481"/>
      <c r="E274" s="484"/>
    </row>
    <row r="275" spans="1:5" ht="15.75" customHeight="1">
      <c r="A275" s="481"/>
      <c r="B275" s="482"/>
      <c r="C275" s="483"/>
      <c r="D275" s="481"/>
      <c r="E275" s="484"/>
    </row>
    <row r="276" spans="1:5" ht="15.75" customHeight="1">
      <c r="A276" s="481"/>
      <c r="B276" s="482"/>
      <c r="C276" s="483"/>
      <c r="D276" s="481"/>
      <c r="E276" s="484"/>
    </row>
    <row r="277" spans="1:5" ht="15.75" customHeight="1">
      <c r="A277" s="481"/>
      <c r="B277" s="482"/>
      <c r="C277" s="483"/>
      <c r="D277" s="481"/>
      <c r="E277" s="484"/>
    </row>
    <row r="278" spans="1:5" ht="15.75" customHeight="1">
      <c r="A278" s="481"/>
      <c r="B278" s="482"/>
      <c r="C278" s="483"/>
      <c r="D278" s="481"/>
      <c r="E278" s="484"/>
    </row>
    <row r="279" spans="1:5" ht="15.75" customHeight="1">
      <c r="A279" s="481"/>
      <c r="B279" s="482"/>
      <c r="C279" s="483"/>
      <c r="D279" s="481"/>
      <c r="E279" s="484"/>
    </row>
    <row r="280" spans="1:5" ht="15.75" customHeight="1">
      <c r="A280" s="481"/>
      <c r="B280" s="482"/>
      <c r="C280" s="483"/>
      <c r="D280" s="481"/>
      <c r="E280" s="484"/>
    </row>
    <row r="281" spans="1:5" ht="15.75" customHeight="1">
      <c r="A281" s="481"/>
      <c r="B281" s="482"/>
      <c r="C281" s="483"/>
      <c r="D281" s="481"/>
      <c r="E281" s="484"/>
    </row>
    <row r="282" spans="1:5" ht="15.75" customHeight="1">
      <c r="A282" s="481"/>
      <c r="B282" s="482"/>
      <c r="C282" s="483"/>
      <c r="D282" s="481"/>
      <c r="E282" s="484"/>
    </row>
    <row r="283" spans="1:5" ht="15.75" customHeight="1">
      <c r="A283" s="481"/>
      <c r="B283" s="482"/>
      <c r="C283" s="483"/>
      <c r="D283" s="481"/>
      <c r="E283" s="484"/>
    </row>
    <row r="284" spans="1:5" ht="15.75" customHeight="1">
      <c r="A284" s="481"/>
      <c r="B284" s="482"/>
      <c r="C284" s="483"/>
      <c r="D284" s="481"/>
      <c r="E284" s="484"/>
    </row>
    <row r="285" spans="1:5" ht="15.75" customHeight="1">
      <c r="A285" s="481"/>
      <c r="B285" s="482"/>
      <c r="C285" s="483"/>
      <c r="D285" s="481"/>
      <c r="E285" s="484"/>
    </row>
    <row r="286" spans="1:5" ht="15.75" customHeight="1">
      <c r="A286" s="481"/>
      <c r="B286" s="482"/>
      <c r="C286" s="483"/>
      <c r="D286" s="481"/>
      <c r="E286" s="484"/>
    </row>
    <row r="287" spans="1:5" ht="15.75" customHeight="1">
      <c r="A287" s="481"/>
      <c r="B287" s="482"/>
      <c r="C287" s="483"/>
      <c r="D287" s="481"/>
      <c r="E287" s="484"/>
    </row>
    <row r="288" spans="1:5" ht="15.75" customHeight="1">
      <c r="A288" s="481"/>
      <c r="B288" s="482"/>
      <c r="C288" s="483"/>
      <c r="D288" s="481"/>
      <c r="E288" s="484"/>
    </row>
    <row r="289" spans="1:5" ht="15.75" customHeight="1">
      <c r="A289" s="481"/>
      <c r="B289" s="482"/>
      <c r="C289" s="483"/>
      <c r="D289" s="481"/>
      <c r="E289" s="484"/>
    </row>
    <row r="290" spans="1:5" ht="15.75" customHeight="1">
      <c r="A290" s="481"/>
      <c r="B290" s="482"/>
      <c r="C290" s="483"/>
      <c r="D290" s="481"/>
      <c r="E290" s="484"/>
    </row>
    <row r="291" spans="1:5" ht="15.75" customHeight="1">
      <c r="A291" s="481"/>
      <c r="B291" s="482"/>
      <c r="C291" s="483"/>
      <c r="D291" s="481"/>
      <c r="E291" s="484"/>
    </row>
    <row r="292" spans="1:5" ht="15.75" customHeight="1">
      <c r="A292" s="481"/>
      <c r="B292" s="482"/>
      <c r="C292" s="483"/>
      <c r="D292" s="481"/>
      <c r="E292" s="484"/>
    </row>
    <row r="293" spans="1:5" ht="15.75" customHeight="1">
      <c r="A293" s="481"/>
      <c r="B293" s="482"/>
      <c r="C293" s="483"/>
      <c r="D293" s="481"/>
      <c r="E293" s="484"/>
    </row>
    <row r="294" spans="1:5" ht="15.75" customHeight="1">
      <c r="A294" s="481"/>
      <c r="B294" s="482"/>
      <c r="C294" s="483"/>
      <c r="D294" s="481"/>
      <c r="E294" s="484"/>
    </row>
    <row r="295" spans="1:5" ht="15.75" customHeight="1">
      <c r="A295" s="481"/>
      <c r="B295" s="482"/>
      <c r="C295" s="483"/>
      <c r="D295" s="481"/>
      <c r="E295" s="484"/>
    </row>
    <row r="296" spans="1:5" ht="15.75" customHeight="1">
      <c r="A296" s="481"/>
      <c r="B296" s="482"/>
      <c r="C296" s="483"/>
      <c r="D296" s="481"/>
      <c r="E296" s="484"/>
    </row>
    <row r="297" spans="1:5" ht="15.75" customHeight="1">
      <c r="A297" s="481"/>
      <c r="B297" s="482"/>
      <c r="C297" s="483"/>
      <c r="D297" s="481"/>
      <c r="E297" s="484"/>
    </row>
    <row r="298" spans="1:5" ht="15.75" customHeight="1">
      <c r="A298" s="481"/>
      <c r="B298" s="482"/>
      <c r="C298" s="483"/>
      <c r="D298" s="481"/>
      <c r="E298" s="484"/>
    </row>
    <row r="299" spans="1:5" ht="15.75" customHeight="1">
      <c r="A299" s="481"/>
      <c r="B299" s="482"/>
      <c r="C299" s="483"/>
      <c r="D299" s="481"/>
      <c r="E299" s="484"/>
    </row>
    <row r="300" spans="1:5" ht="15.75" customHeight="1">
      <c r="A300" s="481"/>
      <c r="B300" s="482"/>
      <c r="C300" s="483"/>
      <c r="D300" s="481"/>
      <c r="E300" s="484"/>
    </row>
    <row r="301" spans="1:5" ht="15.75" customHeight="1">
      <c r="A301" s="481"/>
      <c r="B301" s="482"/>
      <c r="C301" s="483"/>
      <c r="D301" s="481"/>
      <c r="E301" s="484"/>
    </row>
    <row r="302" spans="1:5" ht="15.75" customHeight="1">
      <c r="A302" s="481"/>
      <c r="B302" s="482"/>
      <c r="C302" s="483"/>
      <c r="D302" s="481"/>
      <c r="E302" s="484"/>
    </row>
    <row r="303" spans="1:5" ht="15.75" customHeight="1">
      <c r="A303" s="481"/>
      <c r="B303" s="482"/>
      <c r="C303" s="483"/>
      <c r="D303" s="481"/>
      <c r="E303" s="484"/>
    </row>
    <row r="304" spans="1:5" ht="15.75" customHeight="1">
      <c r="A304" s="481"/>
      <c r="B304" s="482"/>
      <c r="C304" s="483"/>
      <c r="D304" s="481"/>
      <c r="E304" s="484"/>
    </row>
    <row r="305" spans="1:5" ht="15.75" customHeight="1">
      <c r="A305" s="481"/>
      <c r="B305" s="482"/>
      <c r="C305" s="483"/>
      <c r="D305" s="481"/>
      <c r="E305" s="484"/>
    </row>
    <row r="306" spans="1:5" ht="15.75" customHeight="1">
      <c r="A306" s="481"/>
      <c r="B306" s="482"/>
      <c r="C306" s="483"/>
      <c r="D306" s="481"/>
      <c r="E306" s="484"/>
    </row>
    <row r="307" spans="1:5" ht="15.75" customHeight="1">
      <c r="A307" s="481"/>
      <c r="B307" s="482"/>
      <c r="C307" s="483"/>
      <c r="D307" s="481"/>
      <c r="E307" s="484"/>
    </row>
    <row r="308" spans="1:5" ht="15.75" customHeight="1">
      <c r="A308" s="481"/>
      <c r="B308" s="482"/>
      <c r="C308" s="483"/>
      <c r="D308" s="481"/>
      <c r="E308" s="484"/>
    </row>
    <row r="309" spans="1:5" ht="15.75" customHeight="1">
      <c r="A309" s="481"/>
      <c r="B309" s="482"/>
      <c r="C309" s="483"/>
      <c r="D309" s="481"/>
      <c r="E309" s="484"/>
    </row>
    <row r="310" spans="1:5" ht="15.75" customHeight="1">
      <c r="A310" s="481"/>
      <c r="B310" s="482"/>
      <c r="C310" s="483"/>
      <c r="D310" s="481"/>
      <c r="E310" s="484"/>
    </row>
    <row r="311" spans="1:5" ht="15.75" customHeight="1">
      <c r="A311" s="481"/>
      <c r="B311" s="482"/>
      <c r="C311" s="483"/>
      <c r="D311" s="481"/>
      <c r="E311" s="484"/>
    </row>
    <row r="312" spans="1:5" ht="15.75" customHeight="1">
      <c r="A312" s="481"/>
      <c r="B312" s="482"/>
      <c r="C312" s="483"/>
      <c r="D312" s="481"/>
      <c r="E312" s="484"/>
    </row>
    <row r="313" spans="1:5" ht="15.75" customHeight="1">
      <c r="A313" s="481"/>
      <c r="B313" s="482"/>
      <c r="C313" s="483"/>
      <c r="D313" s="481"/>
      <c r="E313" s="484"/>
    </row>
    <row r="314" spans="1:5" ht="15.75" customHeight="1">
      <c r="A314" s="481"/>
      <c r="B314" s="482"/>
      <c r="C314" s="483"/>
      <c r="D314" s="481"/>
      <c r="E314" s="484"/>
    </row>
    <row r="315" spans="1:5" ht="15.75" customHeight="1">
      <c r="A315" s="481"/>
      <c r="B315" s="482"/>
      <c r="C315" s="483"/>
      <c r="D315" s="481"/>
      <c r="E315" s="484"/>
    </row>
    <row r="316" spans="1:5" ht="15.75" customHeight="1">
      <c r="A316" s="481"/>
      <c r="B316" s="482"/>
      <c r="C316" s="483"/>
      <c r="D316" s="481"/>
      <c r="E316" s="484"/>
    </row>
    <row r="317" spans="1:5" ht="15.75" customHeight="1">
      <c r="A317" s="481"/>
      <c r="B317" s="482"/>
      <c r="C317" s="483"/>
      <c r="D317" s="481"/>
      <c r="E317" s="484"/>
    </row>
    <row r="318" spans="1:5" ht="15.75" customHeight="1">
      <c r="A318" s="481"/>
      <c r="B318" s="482"/>
      <c r="C318" s="483"/>
      <c r="D318" s="481"/>
      <c r="E318" s="484"/>
    </row>
    <row r="319" spans="1:5" ht="15.75" customHeight="1">
      <c r="A319" s="481"/>
      <c r="B319" s="482"/>
      <c r="C319" s="483"/>
      <c r="D319" s="481"/>
      <c r="E319" s="484"/>
    </row>
    <row r="320" spans="1:5" ht="15.75" customHeight="1">
      <c r="A320" s="481"/>
      <c r="B320" s="482"/>
      <c r="C320" s="483"/>
      <c r="D320" s="481"/>
      <c r="E320" s="484"/>
    </row>
    <row r="321" spans="1:5" ht="15.75" customHeight="1">
      <c r="A321" s="481"/>
      <c r="B321" s="482"/>
      <c r="C321" s="483"/>
      <c r="D321" s="481"/>
      <c r="E321" s="484"/>
    </row>
    <row r="322" spans="1:5" ht="15.75" customHeight="1">
      <c r="A322" s="481"/>
      <c r="B322" s="482"/>
      <c r="C322" s="483"/>
      <c r="D322" s="481"/>
      <c r="E322" s="484"/>
    </row>
    <row r="323" spans="1:5" ht="15.75" customHeight="1">
      <c r="A323" s="481"/>
      <c r="B323" s="482"/>
      <c r="C323" s="483"/>
      <c r="D323" s="481"/>
      <c r="E323" s="484"/>
    </row>
    <row r="324" spans="1:5" ht="15.75" customHeight="1">
      <c r="A324" s="481"/>
      <c r="B324" s="482"/>
      <c r="C324" s="483"/>
      <c r="D324" s="481"/>
      <c r="E324" s="484"/>
    </row>
    <row r="325" spans="1:5" ht="15.75" customHeight="1">
      <c r="A325" s="481"/>
      <c r="B325" s="482"/>
      <c r="C325" s="483"/>
      <c r="D325" s="481"/>
      <c r="E325" s="484"/>
    </row>
    <row r="326" spans="1:5" ht="15.75" customHeight="1">
      <c r="A326" s="481"/>
      <c r="B326" s="482"/>
      <c r="C326" s="483"/>
      <c r="D326" s="481"/>
      <c r="E326" s="484"/>
    </row>
    <row r="327" spans="1:5" ht="15.75" customHeight="1">
      <c r="A327" s="481"/>
      <c r="B327" s="482"/>
      <c r="C327" s="483"/>
      <c r="D327" s="481"/>
      <c r="E327" s="484"/>
    </row>
    <row r="328" spans="1:5" ht="15.75" customHeight="1">
      <c r="A328" s="481"/>
      <c r="B328" s="482"/>
      <c r="C328" s="483"/>
      <c r="D328" s="481"/>
      <c r="E328" s="484"/>
    </row>
    <row r="329" spans="1:5" ht="15.75" customHeight="1">
      <c r="A329" s="481"/>
      <c r="B329" s="482"/>
      <c r="C329" s="483"/>
      <c r="D329" s="481"/>
      <c r="E329" s="484"/>
    </row>
    <row r="330" spans="1:5" ht="15.75" customHeight="1">
      <c r="A330" s="481"/>
      <c r="B330" s="482"/>
      <c r="C330" s="483"/>
      <c r="D330" s="481"/>
      <c r="E330" s="484"/>
    </row>
    <row r="331" spans="1:5" ht="15.75" customHeight="1">
      <c r="A331" s="481"/>
      <c r="B331" s="482"/>
      <c r="C331" s="483"/>
      <c r="D331" s="481"/>
      <c r="E331" s="484"/>
    </row>
    <row r="332" spans="1:5" ht="15.75" customHeight="1">
      <c r="A332" s="481"/>
      <c r="B332" s="482"/>
      <c r="C332" s="483"/>
      <c r="D332" s="481"/>
      <c r="E332" s="484"/>
    </row>
    <row r="333" spans="1:5" ht="15.75" customHeight="1">
      <c r="A333" s="485"/>
      <c r="B333" s="485"/>
      <c r="C333" s="815"/>
      <c r="D333" s="486"/>
      <c r="E333" s="484"/>
    </row>
    <row r="334" spans="1:5" ht="15.75" customHeight="1">
      <c r="A334" s="485"/>
      <c r="B334" s="485"/>
      <c r="C334" s="815"/>
      <c r="D334" s="486"/>
      <c r="E334" s="484"/>
    </row>
    <row r="335" spans="1:5" ht="15.75" customHeight="1">
      <c r="A335" s="485"/>
      <c r="B335" s="485"/>
      <c r="C335" s="815"/>
      <c r="D335" s="486"/>
      <c r="E335" s="484"/>
    </row>
    <row r="336" spans="1:5" ht="15.75" customHeight="1">
      <c r="A336" s="485"/>
      <c r="B336" s="485"/>
      <c r="C336" s="815"/>
      <c r="D336" s="486"/>
      <c r="E336" s="484"/>
    </row>
    <row r="337" spans="1:5" ht="15.75" customHeight="1">
      <c r="A337" s="485"/>
      <c r="B337" s="485"/>
      <c r="C337" s="815"/>
      <c r="D337" s="486"/>
      <c r="E337" s="484"/>
    </row>
    <row r="338" spans="1:5" ht="15.75" customHeight="1">
      <c r="A338" s="485"/>
      <c r="B338" s="485"/>
      <c r="C338" s="815"/>
      <c r="D338" s="486"/>
      <c r="E338" s="485"/>
    </row>
    <row r="339" spans="1:5" ht="15.75" customHeight="1">
      <c r="A339" s="485"/>
      <c r="B339" s="485"/>
      <c r="C339" s="815"/>
      <c r="D339" s="486"/>
      <c r="E339" s="485"/>
    </row>
    <row r="340" spans="1:5" ht="15.75" customHeight="1">
      <c r="A340" s="485"/>
      <c r="B340" s="485"/>
      <c r="C340" s="815"/>
      <c r="D340" s="486"/>
      <c r="E340" s="485"/>
    </row>
    <row r="341" spans="1:5" ht="15.75" customHeight="1">
      <c r="A341" s="485"/>
      <c r="B341" s="485"/>
      <c r="C341" s="815"/>
      <c r="D341" s="486"/>
      <c r="E341" s="485"/>
    </row>
    <row r="342" spans="1:5" ht="15.75" customHeight="1">
      <c r="A342" s="485"/>
      <c r="B342" s="485"/>
      <c r="C342" s="815"/>
      <c r="D342" s="486"/>
      <c r="E342" s="485"/>
    </row>
    <row r="343" spans="1:5" ht="15.75" customHeight="1">
      <c r="A343" s="485"/>
      <c r="B343" s="485"/>
      <c r="C343" s="815"/>
      <c r="D343" s="486"/>
      <c r="E343" s="485"/>
    </row>
    <row r="344" spans="1:5" ht="15.75" customHeight="1">
      <c r="A344" s="485"/>
      <c r="B344" s="485"/>
      <c r="C344" s="815"/>
      <c r="D344" s="486"/>
      <c r="E344" s="485"/>
    </row>
    <row r="345" spans="1:5" ht="15.75" customHeight="1">
      <c r="A345" s="485"/>
      <c r="B345" s="485"/>
      <c r="C345" s="815"/>
      <c r="D345" s="486"/>
      <c r="E345" s="485"/>
    </row>
    <row r="346" spans="1:5" ht="15.75" customHeight="1">
      <c r="A346" s="485"/>
      <c r="B346" s="485"/>
      <c r="C346" s="815"/>
      <c r="D346" s="486"/>
      <c r="E346" s="485"/>
    </row>
    <row r="347" spans="1:5" ht="15.75" customHeight="1">
      <c r="A347" s="485"/>
      <c r="B347" s="485"/>
      <c r="C347" s="815"/>
      <c r="D347" s="486"/>
      <c r="E347" s="485"/>
    </row>
    <row r="348" spans="1:5" ht="15.75" customHeight="1">
      <c r="A348" s="485"/>
      <c r="B348" s="485"/>
      <c r="C348" s="815"/>
      <c r="D348" s="486"/>
      <c r="E348" s="485"/>
    </row>
    <row r="349" spans="1:5" ht="15.75" customHeight="1">
      <c r="A349" s="485"/>
      <c r="B349" s="485"/>
      <c r="C349" s="815"/>
      <c r="D349" s="486"/>
      <c r="E349" s="485"/>
    </row>
    <row r="350" spans="1:5" ht="15.75" customHeight="1">
      <c r="A350" s="485"/>
      <c r="B350" s="485"/>
      <c r="C350" s="815"/>
      <c r="D350" s="486"/>
      <c r="E350" s="485"/>
    </row>
    <row r="351" spans="1:5" ht="15.75" customHeight="1">
      <c r="A351" s="485"/>
      <c r="B351" s="485"/>
      <c r="C351" s="815"/>
      <c r="D351" s="486"/>
      <c r="E351" s="485"/>
    </row>
    <row r="352" spans="1:5" ht="15.75" customHeight="1">
      <c r="A352" s="485"/>
      <c r="B352" s="485"/>
      <c r="C352" s="815"/>
      <c r="D352" s="486"/>
      <c r="E352" s="485"/>
    </row>
    <row r="353" spans="1:5" ht="15.75" customHeight="1">
      <c r="A353" s="485"/>
      <c r="B353" s="485"/>
      <c r="C353" s="815"/>
      <c r="D353" s="486"/>
      <c r="E353" s="485"/>
    </row>
    <row r="354" spans="1:5" ht="15.75" customHeight="1">
      <c r="A354" s="485"/>
      <c r="B354" s="485"/>
      <c r="C354" s="815"/>
      <c r="D354" s="486"/>
      <c r="E354" s="485"/>
    </row>
    <row r="355" spans="1:5" ht="15.75" customHeight="1">
      <c r="A355" s="485"/>
      <c r="B355" s="485"/>
      <c r="C355" s="815"/>
      <c r="D355" s="486"/>
      <c r="E355" s="485"/>
    </row>
    <row r="356" spans="1:5" ht="15.75" customHeight="1">
      <c r="A356" s="485"/>
      <c r="B356" s="485"/>
      <c r="C356" s="815"/>
      <c r="D356" s="486"/>
      <c r="E356" s="485"/>
    </row>
    <row r="357" spans="1:5" ht="15.75" customHeight="1">
      <c r="A357" s="485"/>
      <c r="B357" s="485"/>
      <c r="C357" s="815"/>
      <c r="D357" s="486"/>
      <c r="E357" s="485"/>
    </row>
    <row r="358" spans="1:5" ht="15.75" customHeight="1">
      <c r="A358" s="485"/>
      <c r="B358" s="485"/>
      <c r="C358" s="815"/>
      <c r="D358" s="486"/>
      <c r="E358" s="485"/>
    </row>
    <row r="359" spans="1:5" ht="15.75" customHeight="1">
      <c r="A359" s="485"/>
      <c r="B359" s="485"/>
      <c r="C359" s="815"/>
      <c r="D359" s="486"/>
      <c r="E359" s="485"/>
    </row>
    <row r="360" spans="1:5" ht="15.75" customHeight="1">
      <c r="A360" s="485"/>
      <c r="B360" s="485"/>
      <c r="C360" s="815"/>
      <c r="D360" s="486"/>
      <c r="E360" s="485"/>
    </row>
    <row r="361" spans="1:5" ht="15.75" customHeight="1">
      <c r="A361" s="485"/>
      <c r="B361" s="485"/>
      <c r="C361" s="815"/>
      <c r="D361" s="486"/>
      <c r="E361" s="485"/>
    </row>
    <row r="362" spans="1:5" ht="15.75" customHeight="1">
      <c r="A362" s="485"/>
      <c r="B362" s="485"/>
      <c r="C362" s="815"/>
      <c r="D362" s="486"/>
      <c r="E362" s="485"/>
    </row>
    <row r="363" spans="1:5" ht="15.75" customHeight="1">
      <c r="A363" s="485"/>
      <c r="B363" s="485"/>
      <c r="C363" s="815"/>
      <c r="D363" s="486"/>
      <c r="E363" s="485"/>
    </row>
    <row r="364" spans="1:5" ht="15.75" customHeight="1">
      <c r="A364" s="485"/>
      <c r="B364" s="485"/>
      <c r="C364" s="815"/>
      <c r="D364" s="486"/>
      <c r="E364" s="485"/>
    </row>
    <row r="365" spans="1:5" ht="15.75" customHeight="1">
      <c r="A365" s="485"/>
      <c r="B365" s="485"/>
      <c r="C365" s="815"/>
      <c r="D365" s="486"/>
      <c r="E365" s="485"/>
    </row>
    <row r="366" spans="1:5" ht="15.75" customHeight="1">
      <c r="A366" s="485"/>
      <c r="B366" s="485"/>
      <c r="C366" s="815"/>
      <c r="D366" s="486"/>
      <c r="E366" s="485"/>
    </row>
    <row r="367" spans="1:5" ht="15.75" customHeight="1">
      <c r="A367" s="485"/>
      <c r="B367" s="485"/>
      <c r="C367" s="815"/>
      <c r="D367" s="486"/>
      <c r="E367" s="485"/>
    </row>
    <row r="368" spans="1:5" ht="15.75" customHeight="1">
      <c r="A368" s="485"/>
      <c r="B368" s="485"/>
      <c r="C368" s="815"/>
      <c r="D368" s="486"/>
      <c r="E368" s="485"/>
    </row>
    <row r="369" spans="1:5" ht="15.75" customHeight="1">
      <c r="A369" s="485"/>
      <c r="B369" s="485"/>
      <c r="C369" s="815"/>
      <c r="D369" s="486"/>
      <c r="E369" s="485"/>
    </row>
    <row r="370" spans="1:5" ht="15.75" customHeight="1">
      <c r="A370" s="485"/>
      <c r="B370" s="485"/>
      <c r="C370" s="815"/>
      <c r="D370" s="486"/>
      <c r="E370" s="485"/>
    </row>
    <row r="371" spans="1:5" ht="15.75" customHeight="1">
      <c r="A371" s="485"/>
      <c r="B371" s="485"/>
      <c r="C371" s="815"/>
      <c r="D371" s="486"/>
      <c r="E371" s="485"/>
    </row>
    <row r="372" spans="1:5" ht="15.75" customHeight="1">
      <c r="A372" s="485"/>
      <c r="B372" s="485"/>
      <c r="C372" s="815"/>
      <c r="D372" s="486"/>
      <c r="E372" s="485"/>
    </row>
    <row r="373" spans="1:5" ht="15.75" customHeight="1">
      <c r="A373" s="485"/>
      <c r="B373" s="485"/>
      <c r="C373" s="815"/>
      <c r="D373" s="486"/>
      <c r="E373" s="485"/>
    </row>
    <row r="374" spans="1:5" ht="15.75" customHeight="1">
      <c r="A374" s="485"/>
      <c r="B374" s="485"/>
      <c r="C374" s="815"/>
      <c r="D374" s="486"/>
      <c r="E374" s="485"/>
    </row>
    <row r="375" spans="1:5" ht="15.75" customHeight="1">
      <c r="A375" s="485"/>
      <c r="B375" s="485"/>
      <c r="C375" s="815"/>
      <c r="D375" s="486"/>
      <c r="E375" s="485"/>
    </row>
    <row r="376" spans="1:5" ht="15.75" customHeight="1">
      <c r="A376" s="485"/>
      <c r="B376" s="485"/>
      <c r="C376" s="815"/>
      <c r="D376" s="486"/>
      <c r="E376" s="485"/>
    </row>
    <row r="377" spans="1:5" ht="15.75" customHeight="1">
      <c r="A377" s="485"/>
      <c r="B377" s="485"/>
      <c r="C377" s="815"/>
      <c r="D377" s="486"/>
      <c r="E377" s="485"/>
    </row>
    <row r="378" spans="1:5" ht="15.75" customHeight="1">
      <c r="A378" s="485"/>
      <c r="B378" s="485"/>
      <c r="C378" s="815"/>
      <c r="D378" s="486"/>
      <c r="E378" s="485"/>
    </row>
    <row r="379" spans="1:5" ht="15.75" customHeight="1">
      <c r="A379" s="485"/>
      <c r="B379" s="485"/>
      <c r="C379" s="815"/>
      <c r="D379" s="486"/>
      <c r="E379" s="485"/>
    </row>
    <row r="380" spans="1:5" ht="15.75" customHeight="1">
      <c r="A380" s="485"/>
      <c r="B380" s="485"/>
      <c r="C380" s="815"/>
      <c r="D380" s="486"/>
      <c r="E380" s="485"/>
    </row>
    <row r="381" spans="1:5" ht="15.75" customHeight="1">
      <c r="A381" s="485"/>
      <c r="B381" s="485"/>
      <c r="C381" s="815"/>
      <c r="D381" s="486"/>
      <c r="E381" s="485"/>
    </row>
    <row r="382" spans="1:5" ht="15.75" customHeight="1">
      <c r="A382" s="485"/>
      <c r="B382" s="485"/>
      <c r="C382" s="815"/>
      <c r="D382" s="486"/>
      <c r="E382" s="485"/>
    </row>
    <row r="383" spans="1:5" ht="15.75" customHeight="1">
      <c r="A383" s="485"/>
      <c r="B383" s="485"/>
      <c r="C383" s="815"/>
      <c r="D383" s="486"/>
      <c r="E383" s="485"/>
    </row>
    <row r="384" spans="1:5" ht="15.75" customHeight="1">
      <c r="A384" s="485"/>
      <c r="B384" s="485"/>
      <c r="C384" s="815"/>
      <c r="D384" s="486"/>
      <c r="E384" s="485"/>
    </row>
    <row r="385" spans="1:5" ht="15.75" customHeight="1">
      <c r="A385" s="485"/>
      <c r="B385" s="485"/>
      <c r="C385" s="815"/>
      <c r="D385" s="486"/>
      <c r="E385" s="485"/>
    </row>
    <row r="386" spans="1:5" ht="15.75" customHeight="1">
      <c r="A386" s="485"/>
      <c r="B386" s="485"/>
      <c r="C386" s="815"/>
      <c r="D386" s="486"/>
      <c r="E386" s="485"/>
    </row>
    <row r="387" spans="1:5" ht="15.75" customHeight="1">
      <c r="A387" s="485"/>
      <c r="B387" s="485"/>
      <c r="C387" s="815"/>
      <c r="D387" s="486"/>
      <c r="E387" s="485"/>
    </row>
    <row r="388" spans="1:5" ht="15.75" customHeight="1">
      <c r="A388" s="485"/>
      <c r="B388" s="485"/>
      <c r="C388" s="815"/>
      <c r="D388" s="486"/>
      <c r="E388" s="485"/>
    </row>
    <row r="389" spans="1:5" ht="15.75" customHeight="1">
      <c r="A389" s="485"/>
      <c r="B389" s="485"/>
      <c r="C389" s="815"/>
      <c r="D389" s="486"/>
      <c r="E389" s="485"/>
    </row>
    <row r="390" spans="1:5" ht="15.75" customHeight="1">
      <c r="A390" s="485"/>
      <c r="B390" s="485"/>
      <c r="C390" s="815"/>
      <c r="D390" s="486"/>
      <c r="E390" s="485"/>
    </row>
    <row r="391" spans="1:5" ht="15.75" customHeight="1">
      <c r="A391" s="485"/>
      <c r="B391" s="485"/>
      <c r="C391" s="815"/>
      <c r="D391" s="486"/>
      <c r="E391" s="485"/>
    </row>
    <row r="392" spans="1:5" ht="15.75" customHeight="1">
      <c r="A392" s="485"/>
      <c r="B392" s="485"/>
      <c r="C392" s="815"/>
      <c r="D392" s="486"/>
      <c r="E392" s="485"/>
    </row>
    <row r="393" spans="1:5" ht="15.75" customHeight="1">
      <c r="A393" s="485"/>
      <c r="B393" s="485"/>
      <c r="C393" s="815"/>
      <c r="D393" s="486"/>
      <c r="E393" s="485"/>
    </row>
    <row r="394" spans="1:5" ht="15.75" customHeight="1">
      <c r="A394" s="485"/>
      <c r="B394" s="485"/>
      <c r="C394" s="815"/>
      <c r="D394" s="486"/>
      <c r="E394" s="485"/>
    </row>
    <row r="395" spans="1:5" ht="15.75" customHeight="1">
      <c r="A395" s="485"/>
      <c r="B395" s="485"/>
      <c r="C395" s="815"/>
      <c r="D395" s="486"/>
      <c r="E395" s="485"/>
    </row>
    <row r="396" spans="1:5" ht="15.75" customHeight="1">
      <c r="A396" s="485"/>
      <c r="B396" s="485"/>
      <c r="C396" s="815"/>
      <c r="D396" s="486"/>
      <c r="E396" s="485"/>
    </row>
    <row r="397" spans="1:5" ht="15.75" customHeight="1">
      <c r="A397" s="485"/>
      <c r="B397" s="485"/>
      <c r="C397" s="815"/>
      <c r="D397" s="486"/>
      <c r="E397" s="485"/>
    </row>
    <row r="398" spans="1:5" ht="15.75" customHeight="1">
      <c r="A398" s="485"/>
      <c r="B398" s="485"/>
      <c r="C398" s="815"/>
      <c r="D398" s="486"/>
      <c r="E398" s="485"/>
    </row>
    <row r="399" spans="1:5" ht="15.75" customHeight="1">
      <c r="A399" s="485"/>
      <c r="B399" s="485"/>
      <c r="C399" s="815"/>
      <c r="D399" s="486"/>
      <c r="E399" s="485"/>
    </row>
    <row r="400" spans="1:5" ht="15.75" customHeight="1">
      <c r="A400" s="485"/>
      <c r="B400" s="485"/>
      <c r="C400" s="815"/>
      <c r="D400" s="486"/>
      <c r="E400" s="485"/>
    </row>
    <row r="401" spans="1:5" ht="15.75" customHeight="1">
      <c r="A401" s="485"/>
      <c r="B401" s="485"/>
      <c r="C401" s="815"/>
      <c r="D401" s="486"/>
      <c r="E401" s="485"/>
    </row>
    <row r="402" spans="1:5" ht="15.75" customHeight="1">
      <c r="A402" s="485"/>
      <c r="B402" s="485"/>
      <c r="C402" s="815"/>
      <c r="D402" s="486"/>
      <c r="E402" s="485"/>
    </row>
    <row r="403" spans="1:5" ht="15.75" customHeight="1">
      <c r="A403" s="485"/>
      <c r="B403" s="485"/>
      <c r="C403" s="815"/>
      <c r="D403" s="486"/>
      <c r="E403" s="485"/>
    </row>
    <row r="404" spans="1:5" ht="15.75" customHeight="1">
      <c r="A404" s="485"/>
      <c r="B404" s="485"/>
      <c r="C404" s="815"/>
      <c r="D404" s="486"/>
      <c r="E404" s="485"/>
    </row>
    <row r="405" spans="1:5" ht="15.75" customHeight="1">
      <c r="A405" s="485"/>
      <c r="B405" s="485"/>
      <c r="C405" s="815"/>
      <c r="D405" s="486"/>
      <c r="E405" s="485"/>
    </row>
    <row r="406" spans="1:5" ht="15.75" customHeight="1">
      <c r="A406" s="485"/>
      <c r="B406" s="485"/>
      <c r="C406" s="815"/>
      <c r="D406" s="486"/>
      <c r="E406" s="485"/>
    </row>
    <row r="407" spans="1:5" ht="15.75" customHeight="1">
      <c r="A407" s="485"/>
      <c r="B407" s="485"/>
      <c r="C407" s="815"/>
      <c r="D407" s="486"/>
      <c r="E407" s="485"/>
    </row>
    <row r="408" spans="1:5" ht="15.75" customHeight="1">
      <c r="A408" s="485"/>
      <c r="B408" s="485"/>
      <c r="C408" s="815"/>
      <c r="D408" s="486"/>
      <c r="E408" s="485"/>
    </row>
    <row r="409" spans="1:5" ht="15.75" customHeight="1">
      <c r="A409" s="485"/>
      <c r="B409" s="485"/>
      <c r="C409" s="815"/>
      <c r="D409" s="486"/>
      <c r="E409" s="485"/>
    </row>
    <row r="410" spans="1:5" ht="15.75" customHeight="1">
      <c r="A410" s="485"/>
      <c r="B410" s="485"/>
      <c r="C410" s="815"/>
      <c r="D410" s="486"/>
      <c r="E410" s="485"/>
    </row>
    <row r="411" spans="1:5" ht="15.75" customHeight="1">
      <c r="A411" s="485"/>
      <c r="B411" s="485"/>
      <c r="C411" s="815"/>
      <c r="D411" s="486"/>
      <c r="E411" s="485"/>
    </row>
    <row r="412" spans="1:5" ht="15.75" customHeight="1">
      <c r="A412" s="485"/>
      <c r="B412" s="485"/>
      <c r="C412" s="815"/>
      <c r="D412" s="486"/>
      <c r="E412" s="485"/>
    </row>
    <row r="413" spans="1:5" ht="15.75" customHeight="1">
      <c r="A413" s="485"/>
      <c r="B413" s="485"/>
      <c r="C413" s="815"/>
      <c r="D413" s="486"/>
      <c r="E413" s="485"/>
    </row>
    <row r="414" spans="1:5" ht="15.75" customHeight="1">
      <c r="A414" s="485"/>
      <c r="B414" s="485"/>
      <c r="C414" s="815"/>
      <c r="D414" s="486"/>
      <c r="E414" s="485"/>
    </row>
    <row r="415" spans="1:5" ht="15.75" customHeight="1">
      <c r="A415" s="485"/>
      <c r="B415" s="485"/>
      <c r="C415" s="815"/>
      <c r="D415" s="486"/>
      <c r="E415" s="485"/>
    </row>
    <row r="416" spans="1:5" ht="15.75" customHeight="1">
      <c r="A416" s="485"/>
      <c r="B416" s="485"/>
      <c r="C416" s="815"/>
      <c r="D416" s="486"/>
      <c r="E416" s="485"/>
    </row>
    <row r="417" spans="1:5" ht="15.75" customHeight="1">
      <c r="A417" s="485"/>
      <c r="B417" s="485"/>
      <c r="C417" s="815"/>
      <c r="D417" s="486"/>
      <c r="E417" s="485"/>
    </row>
    <row r="418" spans="1:5" ht="15.75" customHeight="1">
      <c r="A418" s="485"/>
      <c r="B418" s="485"/>
      <c r="C418" s="815"/>
      <c r="D418" s="486"/>
      <c r="E418" s="485"/>
    </row>
    <row r="419" spans="1:5" ht="15.75" customHeight="1">
      <c r="A419" s="485"/>
      <c r="B419" s="485"/>
      <c r="C419" s="815"/>
      <c r="D419" s="486"/>
      <c r="E419" s="485"/>
    </row>
    <row r="420" spans="1:5" ht="15.75" customHeight="1">
      <c r="A420" s="485"/>
      <c r="B420" s="485"/>
      <c r="C420" s="815"/>
      <c r="D420" s="486"/>
      <c r="E420" s="485"/>
    </row>
    <row r="421" spans="1:5" ht="15.75" customHeight="1">
      <c r="A421" s="485"/>
      <c r="B421" s="485"/>
      <c r="C421" s="815"/>
      <c r="D421" s="486"/>
      <c r="E421" s="485"/>
    </row>
    <row r="422" spans="1:5" ht="15.75" customHeight="1">
      <c r="A422" s="485"/>
      <c r="B422" s="485"/>
      <c r="C422" s="815"/>
      <c r="D422" s="486"/>
      <c r="E422" s="485"/>
    </row>
    <row r="423" spans="1:5" ht="15.75" customHeight="1">
      <c r="A423" s="485"/>
      <c r="B423" s="485"/>
      <c r="C423" s="815"/>
      <c r="D423" s="486"/>
      <c r="E423" s="485"/>
    </row>
    <row r="424" spans="1:5" ht="15.75" customHeight="1">
      <c r="A424" s="485"/>
      <c r="B424" s="485"/>
      <c r="C424" s="815"/>
      <c r="D424" s="486"/>
      <c r="E424" s="485"/>
    </row>
    <row r="425" spans="1:5" ht="15.75" customHeight="1">
      <c r="A425" s="485"/>
      <c r="B425" s="485"/>
      <c r="C425" s="815"/>
      <c r="D425" s="486"/>
      <c r="E425" s="485"/>
    </row>
    <row r="426" spans="1:5" ht="15.75" customHeight="1">
      <c r="A426" s="485"/>
      <c r="B426" s="485"/>
      <c r="C426" s="815"/>
      <c r="D426" s="486"/>
      <c r="E426" s="485"/>
    </row>
    <row r="427" spans="1:5" ht="15.75" customHeight="1">
      <c r="A427" s="485"/>
      <c r="B427" s="485"/>
      <c r="C427" s="815"/>
      <c r="D427" s="486"/>
      <c r="E427" s="485"/>
    </row>
    <row r="428" spans="1:5" ht="15.75" customHeight="1">
      <c r="A428" s="485"/>
      <c r="B428" s="485"/>
      <c r="C428" s="815"/>
      <c r="D428" s="486"/>
      <c r="E428" s="485"/>
    </row>
    <row r="429" spans="1:5" ht="15.75" customHeight="1">
      <c r="A429" s="485"/>
      <c r="B429" s="485"/>
      <c r="C429" s="815"/>
      <c r="D429" s="486"/>
      <c r="E429" s="485"/>
    </row>
    <row r="430" spans="1:5" ht="15.75" customHeight="1">
      <c r="A430" s="485"/>
      <c r="B430" s="485"/>
      <c r="C430" s="815"/>
      <c r="D430" s="486"/>
      <c r="E430" s="485"/>
    </row>
    <row r="431" spans="1:5" ht="15.75" customHeight="1">
      <c r="A431" s="485"/>
      <c r="B431" s="485"/>
      <c r="C431" s="815"/>
      <c r="D431" s="486"/>
      <c r="E431" s="485"/>
    </row>
    <row r="432" spans="1:5" ht="15.75" customHeight="1">
      <c r="A432" s="485"/>
      <c r="B432" s="485"/>
      <c r="C432" s="815"/>
      <c r="D432" s="486"/>
      <c r="E432" s="485"/>
    </row>
    <row r="433" spans="1:5" ht="15.75" customHeight="1">
      <c r="A433" s="485"/>
      <c r="B433" s="485"/>
      <c r="C433" s="815"/>
      <c r="D433" s="486"/>
      <c r="E433" s="485"/>
    </row>
    <row r="434" spans="1:5" ht="15.75" customHeight="1">
      <c r="A434" s="485"/>
      <c r="B434" s="485"/>
      <c r="C434" s="815"/>
      <c r="D434" s="486"/>
      <c r="E434" s="485"/>
    </row>
    <row r="435" spans="1:5" ht="15.75" customHeight="1">
      <c r="A435" s="485"/>
      <c r="B435" s="485"/>
      <c r="C435" s="815"/>
      <c r="D435" s="486"/>
      <c r="E435" s="485"/>
    </row>
    <row r="436" spans="1:5" ht="15.75" customHeight="1">
      <c r="A436" s="485"/>
      <c r="B436" s="485"/>
      <c r="C436" s="815"/>
      <c r="D436" s="486"/>
      <c r="E436" s="485"/>
    </row>
    <row r="437" spans="1:5" ht="15.75" customHeight="1">
      <c r="A437" s="485"/>
      <c r="B437" s="485"/>
      <c r="C437" s="815"/>
      <c r="D437" s="486"/>
      <c r="E437" s="485"/>
    </row>
    <row r="438" spans="1:5" ht="15.75" customHeight="1">
      <c r="A438" s="485"/>
      <c r="B438" s="485"/>
      <c r="C438" s="815"/>
      <c r="D438" s="486"/>
      <c r="E438" s="485"/>
    </row>
    <row r="439" spans="1:5" ht="15.75" customHeight="1">
      <c r="A439" s="485"/>
      <c r="B439" s="485"/>
      <c r="C439" s="815"/>
      <c r="D439" s="486"/>
      <c r="E439" s="485"/>
    </row>
    <row r="440" spans="1:5" ht="15.75" customHeight="1">
      <c r="A440" s="485"/>
      <c r="B440" s="485"/>
      <c r="C440" s="815"/>
      <c r="D440" s="486"/>
      <c r="E440" s="485"/>
    </row>
    <row r="441" spans="1:5" ht="15.75" customHeight="1">
      <c r="A441" s="485"/>
      <c r="B441" s="485"/>
      <c r="C441" s="815"/>
      <c r="D441" s="486"/>
      <c r="E441" s="485"/>
    </row>
    <row r="442" spans="1:5" ht="15.75" customHeight="1">
      <c r="A442" s="485"/>
      <c r="B442" s="485"/>
      <c r="C442" s="815"/>
      <c r="D442" s="486"/>
      <c r="E442" s="485"/>
    </row>
    <row r="443" spans="1:5" ht="15.75" customHeight="1">
      <c r="A443" s="485"/>
      <c r="B443" s="485"/>
      <c r="C443" s="815"/>
      <c r="D443" s="486"/>
      <c r="E443" s="485"/>
    </row>
    <row r="444" spans="1:5" ht="15.75" customHeight="1">
      <c r="A444" s="485"/>
      <c r="B444" s="485"/>
      <c r="C444" s="815"/>
      <c r="D444" s="486"/>
      <c r="E444" s="485"/>
    </row>
    <row r="445" spans="1:5" ht="15.75" customHeight="1">
      <c r="A445" s="485"/>
      <c r="B445" s="485"/>
      <c r="C445" s="815"/>
      <c r="D445" s="486"/>
      <c r="E445" s="485"/>
    </row>
    <row r="446" spans="1:5" ht="15.75" customHeight="1">
      <c r="A446" s="485"/>
      <c r="B446" s="485"/>
      <c r="C446" s="815"/>
      <c r="D446" s="486"/>
      <c r="E446" s="485"/>
    </row>
    <row r="447" spans="1:5" ht="15.75" customHeight="1">
      <c r="A447" s="485"/>
      <c r="B447" s="485"/>
      <c r="C447" s="815"/>
      <c r="D447" s="486"/>
      <c r="E447" s="485"/>
    </row>
    <row r="448" spans="1:5" ht="15.75" customHeight="1">
      <c r="A448" s="485"/>
      <c r="B448" s="485"/>
      <c r="C448" s="815"/>
      <c r="D448" s="486"/>
      <c r="E448" s="485"/>
    </row>
    <row r="449" spans="1:5" ht="15.75" customHeight="1">
      <c r="A449" s="485"/>
      <c r="B449" s="485"/>
      <c r="C449" s="815"/>
      <c r="D449" s="486"/>
      <c r="E449" s="485"/>
    </row>
    <row r="450" spans="1:5" ht="15.75" customHeight="1">
      <c r="A450" s="485"/>
      <c r="B450" s="485"/>
      <c r="C450" s="815"/>
      <c r="D450" s="486"/>
      <c r="E450" s="485"/>
    </row>
    <row r="451" spans="1:5" ht="15.75" customHeight="1">
      <c r="A451" s="485"/>
      <c r="B451" s="485"/>
      <c r="C451" s="815"/>
      <c r="D451" s="486"/>
      <c r="E451" s="485"/>
    </row>
    <row r="452" spans="1:5" ht="15.75" customHeight="1">
      <c r="A452" s="485"/>
      <c r="B452" s="485"/>
      <c r="C452" s="815"/>
      <c r="D452" s="486"/>
      <c r="E452" s="485"/>
    </row>
    <row r="453" spans="1:5" ht="15.75" customHeight="1">
      <c r="A453" s="485"/>
      <c r="B453" s="485"/>
      <c r="C453" s="815"/>
      <c r="D453" s="486"/>
      <c r="E453" s="485"/>
    </row>
    <row r="454" spans="1:5" ht="15.75" customHeight="1">
      <c r="A454" s="485"/>
      <c r="B454" s="485"/>
      <c r="C454" s="815"/>
      <c r="D454" s="486"/>
      <c r="E454" s="485"/>
    </row>
    <row r="455" spans="1:5" ht="15.75" customHeight="1">
      <c r="A455" s="485"/>
      <c r="B455" s="485"/>
      <c r="C455" s="815"/>
      <c r="D455" s="486"/>
      <c r="E455" s="485"/>
    </row>
    <row r="456" spans="1:5" ht="15.75" customHeight="1">
      <c r="A456" s="485"/>
      <c r="B456" s="485"/>
      <c r="C456" s="815"/>
      <c r="D456" s="486"/>
      <c r="E456" s="485"/>
    </row>
    <row r="457" spans="1:5" ht="15.75" customHeight="1">
      <c r="A457" s="485"/>
      <c r="B457" s="485"/>
      <c r="C457" s="815"/>
      <c r="D457" s="486"/>
      <c r="E457" s="485"/>
    </row>
    <row r="458" spans="1:5" ht="15.75" customHeight="1">
      <c r="A458" s="485"/>
      <c r="B458" s="485"/>
      <c r="C458" s="815"/>
      <c r="D458" s="486"/>
      <c r="E458" s="485"/>
    </row>
    <row r="459" spans="1:5" ht="15.75" customHeight="1">
      <c r="A459" s="485"/>
      <c r="B459" s="485"/>
      <c r="C459" s="815"/>
      <c r="D459" s="486"/>
      <c r="E459" s="485"/>
    </row>
    <row r="460" spans="1:5" ht="15.75" customHeight="1">
      <c r="A460" s="485"/>
      <c r="B460" s="485"/>
      <c r="C460" s="815"/>
      <c r="D460" s="486"/>
      <c r="E460" s="485"/>
    </row>
    <row r="461" spans="1:5" ht="15.75" customHeight="1">
      <c r="A461" s="485"/>
      <c r="B461" s="485"/>
      <c r="C461" s="815"/>
      <c r="D461" s="486"/>
      <c r="E461" s="485"/>
    </row>
    <row r="462" spans="1:5" ht="15.75" customHeight="1">
      <c r="A462" s="485"/>
      <c r="B462" s="485"/>
      <c r="C462" s="815"/>
      <c r="D462" s="486"/>
      <c r="E462" s="485"/>
    </row>
    <row r="463" spans="1:5" ht="15.75" customHeight="1">
      <c r="A463" s="485"/>
      <c r="B463" s="485"/>
      <c r="C463" s="815"/>
      <c r="D463" s="486"/>
      <c r="E463" s="485"/>
    </row>
    <row r="464" spans="1:5" ht="15.75" customHeight="1">
      <c r="A464" s="485"/>
      <c r="B464" s="485"/>
      <c r="C464" s="815"/>
      <c r="D464" s="486"/>
      <c r="E464" s="485"/>
    </row>
    <row r="465" spans="1:5" ht="15.75" customHeight="1">
      <c r="A465" s="485"/>
      <c r="B465" s="485"/>
      <c r="C465" s="815"/>
      <c r="D465" s="486"/>
      <c r="E465" s="485"/>
    </row>
    <row r="466" spans="1:5" ht="15.75" customHeight="1">
      <c r="A466" s="485"/>
      <c r="B466" s="485"/>
      <c r="C466" s="815"/>
      <c r="D466" s="486"/>
      <c r="E466" s="485"/>
    </row>
    <row r="467" spans="1:5" ht="15.75" customHeight="1">
      <c r="A467" s="485"/>
      <c r="B467" s="485"/>
      <c r="C467" s="815"/>
      <c r="D467" s="486"/>
      <c r="E467" s="485"/>
    </row>
    <row r="468" spans="1:5" ht="15.75" customHeight="1">
      <c r="A468" s="485"/>
      <c r="B468" s="485"/>
      <c r="C468" s="815"/>
      <c r="D468" s="486"/>
      <c r="E468" s="485"/>
    </row>
    <row r="469" spans="1:5" ht="15.75" customHeight="1">
      <c r="A469" s="485"/>
      <c r="B469" s="485"/>
      <c r="C469" s="815"/>
      <c r="D469" s="486"/>
      <c r="E469" s="485"/>
    </row>
    <row r="470" spans="1:5" ht="15.75" customHeight="1">
      <c r="A470" s="485"/>
      <c r="B470" s="485"/>
      <c r="C470" s="815"/>
      <c r="D470" s="486"/>
      <c r="E470" s="485"/>
    </row>
    <row r="471" spans="1:5" ht="15.75" customHeight="1">
      <c r="A471" s="485"/>
      <c r="B471" s="485"/>
      <c r="C471" s="815"/>
      <c r="D471" s="486"/>
      <c r="E471" s="485"/>
    </row>
    <row r="472" spans="1:5" ht="15.75" customHeight="1">
      <c r="A472" s="485"/>
      <c r="B472" s="485"/>
      <c r="C472" s="815"/>
      <c r="D472" s="486"/>
      <c r="E472" s="485"/>
    </row>
    <row r="473" spans="1:5" ht="15.75" customHeight="1">
      <c r="A473" s="485"/>
      <c r="B473" s="485"/>
      <c r="C473" s="815"/>
      <c r="D473" s="486"/>
      <c r="E473" s="485"/>
    </row>
    <row r="474" spans="1:5" ht="15.75" customHeight="1">
      <c r="A474" s="485"/>
      <c r="B474" s="485"/>
      <c r="C474" s="815"/>
      <c r="D474" s="486"/>
      <c r="E474" s="485"/>
    </row>
    <row r="475" spans="1:5" ht="15.75" customHeight="1">
      <c r="A475" s="485"/>
      <c r="B475" s="485"/>
      <c r="C475" s="815"/>
      <c r="D475" s="486"/>
      <c r="E475" s="485"/>
    </row>
    <row r="476" spans="1:5" ht="15.75" customHeight="1">
      <c r="A476" s="485"/>
      <c r="B476" s="485"/>
      <c r="C476" s="815"/>
      <c r="D476" s="486"/>
      <c r="E476" s="485"/>
    </row>
    <row r="477" spans="1:5" ht="15.75" customHeight="1">
      <c r="A477" s="485"/>
      <c r="B477" s="485"/>
      <c r="C477" s="815"/>
      <c r="D477" s="486"/>
      <c r="E477" s="485"/>
    </row>
    <row r="478" spans="1:5" ht="15.75" customHeight="1">
      <c r="A478" s="485"/>
      <c r="B478" s="485"/>
      <c r="C478" s="815"/>
      <c r="D478" s="486"/>
      <c r="E478" s="485"/>
    </row>
    <row r="479" spans="1:5" ht="15.75" customHeight="1">
      <c r="A479" s="485"/>
      <c r="B479" s="485"/>
      <c r="C479" s="815"/>
      <c r="D479" s="486"/>
      <c r="E479" s="485"/>
    </row>
    <row r="480" spans="1:5" ht="15.75" customHeight="1">
      <c r="A480" s="485"/>
      <c r="B480" s="485"/>
      <c r="C480" s="815"/>
      <c r="D480" s="486"/>
      <c r="E480" s="485"/>
    </row>
    <row r="481" spans="1:5" ht="15.75" customHeight="1">
      <c r="A481" s="485"/>
      <c r="B481" s="485"/>
      <c r="C481" s="815"/>
      <c r="D481" s="486"/>
      <c r="E481" s="485"/>
    </row>
    <row r="482" spans="1:5" ht="15.75" customHeight="1">
      <c r="A482" s="485"/>
      <c r="B482" s="485"/>
      <c r="C482" s="815"/>
      <c r="D482" s="486"/>
      <c r="E482" s="485"/>
    </row>
    <row r="483" spans="1:5" ht="15.75" customHeight="1">
      <c r="A483" s="485"/>
      <c r="B483" s="485"/>
      <c r="C483" s="815"/>
      <c r="D483" s="486"/>
      <c r="E483" s="485"/>
    </row>
    <row r="484" spans="1:5" ht="15.75" customHeight="1">
      <c r="A484" s="485"/>
      <c r="B484" s="485"/>
      <c r="C484" s="815"/>
      <c r="D484" s="486"/>
      <c r="E484" s="485"/>
    </row>
    <row r="485" spans="1:5" ht="15.75" customHeight="1">
      <c r="A485" s="485"/>
      <c r="B485" s="485"/>
      <c r="C485" s="815"/>
      <c r="D485" s="486"/>
      <c r="E485" s="485"/>
    </row>
    <row r="486" spans="1:5" ht="15.75" customHeight="1">
      <c r="A486" s="485"/>
      <c r="B486" s="485"/>
      <c r="C486" s="815"/>
      <c r="D486" s="486"/>
      <c r="E486" s="485"/>
    </row>
    <row r="487" spans="1:5" ht="15.75" customHeight="1">
      <c r="A487" s="485"/>
      <c r="B487" s="485"/>
      <c r="C487" s="815"/>
      <c r="D487" s="486"/>
      <c r="E487" s="485"/>
    </row>
    <row r="488" spans="1:5" ht="15.75" customHeight="1">
      <c r="A488" s="485"/>
      <c r="B488" s="485"/>
      <c r="C488" s="815"/>
      <c r="D488" s="486"/>
      <c r="E488" s="485"/>
    </row>
    <row r="489" spans="1:5" ht="15.75" customHeight="1">
      <c r="A489" s="485"/>
      <c r="B489" s="485"/>
      <c r="C489" s="815"/>
      <c r="D489" s="486"/>
      <c r="E489" s="485"/>
    </row>
    <row r="490" spans="1:5" ht="15.75" customHeight="1">
      <c r="A490" s="485"/>
      <c r="B490" s="485"/>
      <c r="C490" s="815"/>
      <c r="D490" s="486"/>
      <c r="E490" s="485"/>
    </row>
    <row r="491" spans="1:5" ht="15.75" customHeight="1">
      <c r="A491" s="485"/>
      <c r="B491" s="485"/>
      <c r="C491" s="815"/>
      <c r="D491" s="486"/>
      <c r="E491" s="485"/>
    </row>
    <row r="492" spans="1:5" ht="15.75" customHeight="1">
      <c r="A492" s="485"/>
      <c r="B492" s="485"/>
      <c r="C492" s="815"/>
      <c r="D492" s="486"/>
      <c r="E492" s="485"/>
    </row>
    <row r="493" spans="1:5" ht="15.75" customHeight="1">
      <c r="A493" s="485"/>
      <c r="B493" s="485"/>
      <c r="C493" s="815"/>
      <c r="D493" s="486"/>
      <c r="E493" s="485"/>
    </row>
    <row r="494" spans="1:5" ht="15.75" customHeight="1">
      <c r="A494" s="485"/>
      <c r="B494" s="485"/>
      <c r="C494" s="815"/>
      <c r="D494" s="486"/>
      <c r="E494" s="485"/>
    </row>
    <row r="495" spans="1:5" ht="15.75" customHeight="1">
      <c r="A495" s="485"/>
      <c r="B495" s="485"/>
      <c r="C495" s="815"/>
      <c r="D495" s="486"/>
      <c r="E495" s="485"/>
    </row>
    <row r="496" spans="1:5" ht="15.75" customHeight="1">
      <c r="A496" s="485"/>
      <c r="B496" s="485"/>
      <c r="C496" s="815"/>
      <c r="D496" s="486"/>
      <c r="E496" s="485"/>
    </row>
    <row r="497" spans="1:5" ht="15.75" customHeight="1">
      <c r="A497" s="485"/>
      <c r="B497" s="485"/>
      <c r="C497" s="815"/>
      <c r="D497" s="486"/>
      <c r="E497" s="485"/>
    </row>
    <row r="498" spans="1:5" ht="15.75" customHeight="1">
      <c r="A498" s="485"/>
      <c r="B498" s="485"/>
      <c r="C498" s="815"/>
      <c r="D498" s="486"/>
      <c r="E498" s="485"/>
    </row>
    <row r="499" spans="1:5" ht="15.75" customHeight="1">
      <c r="A499" s="485"/>
      <c r="B499" s="485"/>
      <c r="C499" s="815"/>
      <c r="D499" s="486"/>
      <c r="E499" s="485"/>
    </row>
    <row r="500" spans="1:5" ht="15.75" customHeight="1">
      <c r="A500" s="485"/>
      <c r="B500" s="485"/>
      <c r="C500" s="815"/>
      <c r="D500" s="486"/>
      <c r="E500" s="485"/>
    </row>
    <row r="501" spans="1:5" ht="15.75" customHeight="1">
      <c r="A501" s="485"/>
      <c r="B501" s="485"/>
      <c r="C501" s="815"/>
      <c r="D501" s="486"/>
      <c r="E501" s="485"/>
    </row>
    <row r="502" spans="1:5" ht="15.75" customHeight="1">
      <c r="A502" s="485"/>
      <c r="B502" s="485"/>
      <c r="C502" s="815"/>
      <c r="D502" s="486"/>
      <c r="E502" s="485"/>
    </row>
    <row r="503" spans="1:5" ht="15.75" customHeight="1">
      <c r="A503" s="485"/>
      <c r="B503" s="485"/>
      <c r="C503" s="815"/>
      <c r="D503" s="486"/>
      <c r="E503" s="485"/>
    </row>
    <row r="504" spans="1:5" ht="15.75" customHeight="1">
      <c r="A504" s="485"/>
      <c r="B504" s="485"/>
      <c r="C504" s="815"/>
      <c r="D504" s="486"/>
      <c r="E504" s="485"/>
    </row>
    <row r="505" spans="1:5" ht="15.75" customHeight="1">
      <c r="A505" s="485"/>
      <c r="B505" s="485"/>
      <c r="C505" s="815"/>
      <c r="D505" s="486"/>
      <c r="E505" s="485"/>
    </row>
    <row r="506" spans="1:5" ht="15.75" customHeight="1">
      <c r="A506" s="485"/>
      <c r="B506" s="485"/>
      <c r="C506" s="815"/>
      <c r="D506" s="486"/>
      <c r="E506" s="485"/>
    </row>
    <row r="507" spans="1:5" ht="15.75" customHeight="1">
      <c r="A507" s="485"/>
      <c r="B507" s="485"/>
      <c r="C507" s="815"/>
      <c r="D507" s="486"/>
      <c r="E507" s="485"/>
    </row>
    <row r="508" spans="1:5" ht="15.75" customHeight="1">
      <c r="A508" s="485"/>
      <c r="B508" s="485"/>
      <c r="C508" s="815"/>
      <c r="D508" s="486"/>
      <c r="E508" s="485"/>
    </row>
    <row r="509" spans="1:5" ht="15.75" customHeight="1">
      <c r="A509" s="485"/>
      <c r="B509" s="485"/>
      <c r="C509" s="815"/>
      <c r="D509" s="486"/>
      <c r="E509" s="485"/>
    </row>
    <row r="510" spans="1:5" ht="15.75" customHeight="1">
      <c r="A510" s="485"/>
      <c r="B510" s="485"/>
      <c r="C510" s="815"/>
      <c r="D510" s="486"/>
      <c r="E510" s="485"/>
    </row>
    <row r="511" spans="1:5" ht="15.75" customHeight="1">
      <c r="A511" s="485"/>
      <c r="B511" s="485"/>
      <c r="C511" s="815"/>
      <c r="D511" s="486"/>
      <c r="E511" s="485"/>
    </row>
    <row r="512" spans="1:5" ht="15.75" customHeight="1">
      <c r="A512" s="485"/>
      <c r="B512" s="485"/>
      <c r="C512" s="815"/>
      <c r="D512" s="486"/>
      <c r="E512" s="485"/>
    </row>
    <row r="513" spans="1:5" ht="15.75" customHeight="1">
      <c r="A513" s="485"/>
      <c r="B513" s="485"/>
      <c r="C513" s="815"/>
      <c r="D513" s="486"/>
      <c r="E513" s="485"/>
    </row>
    <row r="514" spans="1:5" ht="15.75" customHeight="1">
      <c r="A514" s="485"/>
      <c r="B514" s="485"/>
      <c r="C514" s="815"/>
      <c r="D514" s="486"/>
      <c r="E514" s="485"/>
    </row>
    <row r="515" spans="1:5" ht="15.75" customHeight="1">
      <c r="A515" s="485"/>
      <c r="B515" s="485"/>
      <c r="C515" s="815"/>
      <c r="D515" s="486"/>
      <c r="E515" s="485"/>
    </row>
    <row r="516" spans="1:5" ht="15.75" customHeight="1">
      <c r="A516" s="485"/>
      <c r="B516" s="485"/>
      <c r="C516" s="815"/>
      <c r="D516" s="486"/>
      <c r="E516" s="485"/>
    </row>
    <row r="517" spans="1:5" ht="15.75" customHeight="1">
      <c r="A517" s="485"/>
      <c r="B517" s="485"/>
      <c r="C517" s="815"/>
      <c r="D517" s="486"/>
      <c r="E517" s="485"/>
    </row>
    <row r="518" spans="1:5" ht="15.75" customHeight="1">
      <c r="A518" s="485"/>
      <c r="B518" s="485"/>
      <c r="C518" s="815"/>
      <c r="D518" s="486"/>
      <c r="E518" s="485"/>
    </row>
    <row r="519" spans="1:5" ht="15.75" customHeight="1">
      <c r="A519" s="485"/>
      <c r="B519" s="485"/>
      <c r="C519" s="815"/>
      <c r="D519" s="486"/>
      <c r="E519" s="485"/>
    </row>
    <row r="520" spans="1:5" ht="15.75" customHeight="1">
      <c r="A520" s="485"/>
      <c r="B520" s="485"/>
      <c r="C520" s="815"/>
      <c r="D520" s="486"/>
      <c r="E520" s="485"/>
    </row>
    <row r="521" spans="1:5" ht="15.75" customHeight="1">
      <c r="A521" s="485"/>
      <c r="B521" s="485"/>
      <c r="C521" s="815"/>
      <c r="D521" s="486"/>
      <c r="E521" s="485"/>
    </row>
    <row r="522" spans="1:5" ht="15.75" customHeight="1">
      <c r="A522" s="485"/>
      <c r="B522" s="485"/>
      <c r="C522" s="815"/>
      <c r="D522" s="486"/>
      <c r="E522" s="485"/>
    </row>
    <row r="523" spans="1:5" ht="15.75" customHeight="1">
      <c r="A523" s="485"/>
      <c r="B523" s="485"/>
      <c r="C523" s="815"/>
      <c r="D523" s="486"/>
      <c r="E523" s="485"/>
    </row>
    <row r="524" spans="1:5" ht="15.75" customHeight="1">
      <c r="A524" s="485"/>
      <c r="B524" s="485"/>
      <c r="C524" s="815"/>
      <c r="D524" s="486"/>
      <c r="E524" s="485"/>
    </row>
    <row r="525" spans="1:5" ht="15.75" customHeight="1">
      <c r="A525" s="485"/>
      <c r="B525" s="485"/>
      <c r="C525" s="815"/>
      <c r="D525" s="486"/>
      <c r="E525" s="485"/>
    </row>
    <row r="526" spans="1:5" ht="15.75" customHeight="1">
      <c r="A526" s="485"/>
      <c r="B526" s="485"/>
      <c r="C526" s="815"/>
      <c r="D526" s="486"/>
      <c r="E526" s="485"/>
    </row>
    <row r="527" spans="1:5" ht="15.75" customHeight="1">
      <c r="A527" s="485"/>
      <c r="B527" s="485"/>
      <c r="C527" s="815"/>
      <c r="D527" s="486"/>
      <c r="E527" s="485"/>
    </row>
    <row r="528" spans="1:5" ht="15.75" customHeight="1">
      <c r="A528" s="485"/>
      <c r="B528" s="485"/>
      <c r="C528" s="815"/>
      <c r="D528" s="486"/>
      <c r="E528" s="485"/>
    </row>
    <row r="529" spans="1:5" ht="15.75" customHeight="1">
      <c r="A529" s="485"/>
      <c r="B529" s="485"/>
      <c r="C529" s="815"/>
      <c r="D529" s="486"/>
      <c r="E529" s="485"/>
    </row>
    <row r="530" spans="1:5" ht="15.75" customHeight="1">
      <c r="A530" s="485"/>
      <c r="B530" s="485"/>
      <c r="C530" s="815"/>
      <c r="D530" s="486"/>
      <c r="E530" s="485"/>
    </row>
    <row r="531" spans="1:5" ht="15.75" customHeight="1">
      <c r="A531" s="485"/>
      <c r="B531" s="485"/>
      <c r="C531" s="815"/>
      <c r="D531" s="486"/>
      <c r="E531" s="485"/>
    </row>
    <row r="532" spans="1:5" ht="15.75" customHeight="1">
      <c r="A532" s="485"/>
      <c r="B532" s="485"/>
      <c r="C532" s="815"/>
      <c r="D532" s="486"/>
      <c r="E532" s="485"/>
    </row>
    <row r="533" spans="1:5" ht="15.75" customHeight="1">
      <c r="A533" s="485"/>
      <c r="B533" s="485"/>
      <c r="C533" s="815"/>
      <c r="D533" s="486"/>
      <c r="E533" s="485"/>
    </row>
    <row r="534" spans="1:5" ht="15.75" customHeight="1">
      <c r="A534" s="485"/>
      <c r="B534" s="485"/>
      <c r="C534" s="815"/>
      <c r="D534" s="486"/>
      <c r="E534" s="485"/>
    </row>
    <row r="535" spans="1:5" ht="15.75" customHeight="1">
      <c r="A535" s="485"/>
      <c r="B535" s="485"/>
      <c r="C535" s="815"/>
      <c r="D535" s="486"/>
      <c r="E535" s="485"/>
    </row>
    <row r="536" spans="1:5" ht="15.75" customHeight="1">
      <c r="A536" s="485"/>
      <c r="B536" s="485"/>
      <c r="C536" s="815"/>
      <c r="D536" s="486"/>
      <c r="E536" s="485"/>
    </row>
    <row r="537" spans="1:5" ht="15.75" customHeight="1">
      <c r="A537" s="485"/>
      <c r="B537" s="485"/>
      <c r="C537" s="815"/>
      <c r="D537" s="486"/>
      <c r="E537" s="485"/>
    </row>
    <row r="538" spans="1:5" ht="15.75" customHeight="1">
      <c r="A538" s="485"/>
      <c r="B538" s="485"/>
      <c r="C538" s="815"/>
      <c r="D538" s="486"/>
      <c r="E538" s="485"/>
    </row>
    <row r="539" spans="1:5" ht="15.75" customHeight="1">
      <c r="A539" s="485"/>
      <c r="B539" s="485"/>
      <c r="C539" s="815"/>
      <c r="D539" s="486"/>
      <c r="E539" s="485"/>
    </row>
    <row r="540" spans="1:5" ht="15.75" customHeight="1">
      <c r="A540" s="485"/>
      <c r="B540" s="485"/>
      <c r="C540" s="815"/>
      <c r="D540" s="486"/>
      <c r="E540" s="485"/>
    </row>
    <row r="541" spans="1:5" ht="15.75" customHeight="1">
      <c r="A541" s="485"/>
      <c r="B541" s="485"/>
      <c r="C541" s="815"/>
      <c r="D541" s="486"/>
      <c r="E541" s="485"/>
    </row>
    <row r="542" spans="1:5" ht="15.75" customHeight="1">
      <c r="A542" s="485"/>
      <c r="B542" s="485"/>
      <c r="C542" s="815"/>
      <c r="D542" s="486"/>
      <c r="E542" s="485"/>
    </row>
    <row r="543" spans="1:5" ht="15.75" customHeight="1">
      <c r="A543" s="485"/>
      <c r="B543" s="485"/>
      <c r="C543" s="815"/>
      <c r="D543" s="486"/>
      <c r="E543" s="485"/>
    </row>
    <row r="544" spans="1:5" ht="15.75" customHeight="1">
      <c r="A544" s="485"/>
      <c r="B544" s="485"/>
      <c r="C544" s="815"/>
      <c r="D544" s="486"/>
      <c r="E544" s="485"/>
    </row>
    <row r="545" spans="1:5" ht="15.75" customHeight="1">
      <c r="A545" s="485"/>
      <c r="B545" s="485"/>
      <c r="C545" s="815"/>
      <c r="D545" s="486"/>
      <c r="E545" s="485"/>
    </row>
    <row r="546" spans="1:5" ht="15.75" customHeight="1">
      <c r="A546" s="485"/>
      <c r="B546" s="485"/>
      <c r="C546" s="815"/>
      <c r="D546" s="486"/>
      <c r="E546" s="485"/>
    </row>
    <row r="547" spans="1:5" ht="15.75" customHeight="1">
      <c r="A547" s="485"/>
      <c r="B547" s="485"/>
      <c r="C547" s="815"/>
      <c r="D547" s="486"/>
      <c r="E547" s="485"/>
    </row>
    <row r="548" spans="1:5" ht="15.75" customHeight="1">
      <c r="A548" s="485"/>
      <c r="B548" s="485"/>
      <c r="C548" s="815"/>
      <c r="D548" s="486"/>
      <c r="E548" s="485"/>
    </row>
    <row r="549" spans="1:5" ht="15.75" customHeight="1">
      <c r="A549" s="485"/>
      <c r="B549" s="485"/>
      <c r="C549" s="815"/>
      <c r="D549" s="486"/>
      <c r="E549" s="485"/>
    </row>
    <row r="550" spans="1:5" ht="15.75" customHeight="1">
      <c r="A550" s="485"/>
      <c r="B550" s="485"/>
      <c r="C550" s="815"/>
      <c r="D550" s="486"/>
      <c r="E550" s="485"/>
    </row>
    <row r="551" spans="1:5" ht="15.75" customHeight="1">
      <c r="A551" s="485"/>
      <c r="B551" s="485"/>
      <c r="C551" s="815"/>
      <c r="D551" s="486"/>
      <c r="E551" s="485"/>
    </row>
    <row r="552" spans="1:5" ht="15.75" customHeight="1">
      <c r="A552" s="485"/>
      <c r="B552" s="485"/>
      <c r="C552" s="815"/>
      <c r="D552" s="486"/>
      <c r="E552" s="485"/>
    </row>
    <row r="553" spans="1:5" ht="15.75" customHeight="1">
      <c r="A553" s="485"/>
      <c r="B553" s="485"/>
      <c r="C553" s="815"/>
      <c r="D553" s="486"/>
      <c r="E553" s="485"/>
    </row>
    <row r="554" spans="1:5" ht="15.75" customHeight="1">
      <c r="A554" s="485"/>
      <c r="B554" s="485"/>
      <c r="C554" s="815"/>
      <c r="D554" s="486"/>
      <c r="E554" s="485"/>
    </row>
    <row r="555" spans="1:5" ht="15.75" customHeight="1">
      <c r="A555" s="485"/>
      <c r="B555" s="485"/>
      <c r="C555" s="815"/>
      <c r="D555" s="486"/>
      <c r="E555" s="485"/>
    </row>
    <row r="556" spans="1:5" ht="15.75" customHeight="1">
      <c r="A556" s="485"/>
      <c r="B556" s="485"/>
      <c r="C556" s="815"/>
      <c r="D556" s="486"/>
      <c r="E556" s="485"/>
    </row>
    <row r="557" spans="1:5" ht="15.75" customHeight="1">
      <c r="A557" s="485"/>
      <c r="B557" s="485"/>
      <c r="C557" s="815"/>
      <c r="D557" s="486"/>
      <c r="E557" s="485"/>
    </row>
    <row r="558" spans="1:5" ht="15.75" customHeight="1">
      <c r="A558" s="485"/>
      <c r="B558" s="485"/>
      <c r="C558" s="815"/>
      <c r="D558" s="486"/>
      <c r="E558" s="485"/>
    </row>
    <row r="559" spans="1:5" ht="15.75" customHeight="1">
      <c r="A559" s="485"/>
      <c r="B559" s="485"/>
      <c r="C559" s="815"/>
      <c r="D559" s="486"/>
      <c r="E559" s="485"/>
    </row>
    <row r="560" spans="1:5" ht="15.75" customHeight="1">
      <c r="A560" s="485"/>
      <c r="B560" s="485"/>
      <c r="C560" s="815"/>
      <c r="D560" s="486"/>
      <c r="E560" s="485"/>
    </row>
    <row r="561" spans="1:5" ht="15.75" customHeight="1">
      <c r="A561" s="485"/>
      <c r="B561" s="485"/>
      <c r="C561" s="815"/>
      <c r="D561" s="486"/>
      <c r="E561" s="485"/>
    </row>
    <row r="562" spans="1:5" ht="15.75" customHeight="1">
      <c r="A562" s="485"/>
      <c r="B562" s="485"/>
      <c r="C562" s="815"/>
      <c r="D562" s="486"/>
      <c r="E562" s="485"/>
    </row>
    <row r="563" spans="1:5" ht="15.75" customHeight="1">
      <c r="A563" s="485"/>
      <c r="B563" s="485"/>
      <c r="C563" s="815"/>
      <c r="D563" s="486"/>
      <c r="E563" s="485"/>
    </row>
    <row r="564" spans="1:5" ht="15.75" customHeight="1">
      <c r="A564" s="485"/>
      <c r="B564" s="485"/>
      <c r="C564" s="815"/>
      <c r="D564" s="486"/>
      <c r="E564" s="485"/>
    </row>
    <row r="565" spans="1:5" ht="15.75" customHeight="1">
      <c r="A565" s="485"/>
      <c r="B565" s="485"/>
      <c r="C565" s="815"/>
      <c r="D565" s="486"/>
      <c r="E565" s="485"/>
    </row>
    <row r="566" spans="1:5" ht="15.75" customHeight="1">
      <c r="A566" s="485"/>
      <c r="B566" s="485"/>
      <c r="C566" s="815"/>
      <c r="D566" s="486"/>
      <c r="E566" s="485"/>
    </row>
    <row r="567" spans="1:5" ht="15.75" customHeight="1">
      <c r="A567" s="485"/>
      <c r="B567" s="485"/>
      <c r="C567" s="815"/>
      <c r="D567" s="486"/>
      <c r="E567" s="485"/>
    </row>
    <row r="568" spans="1:5" ht="15.75" customHeight="1">
      <c r="A568" s="485"/>
      <c r="B568" s="485"/>
      <c r="C568" s="815"/>
      <c r="D568" s="486"/>
      <c r="E568" s="485"/>
    </row>
    <row r="569" spans="1:5" ht="15.75" customHeight="1">
      <c r="A569" s="485"/>
      <c r="B569" s="485"/>
      <c r="C569" s="815"/>
      <c r="D569" s="486"/>
      <c r="E569" s="485"/>
    </row>
    <row r="570" spans="1:5" ht="15.75" customHeight="1">
      <c r="A570" s="485"/>
      <c r="B570" s="485"/>
      <c r="C570" s="815"/>
      <c r="D570" s="486"/>
      <c r="E570" s="485"/>
    </row>
    <row r="571" spans="1:5" ht="15.75" customHeight="1">
      <c r="A571" s="485"/>
      <c r="B571" s="485"/>
      <c r="C571" s="815"/>
      <c r="D571" s="486"/>
      <c r="E571" s="485"/>
    </row>
    <row r="572" spans="1:5" ht="15.75" customHeight="1">
      <c r="A572" s="485"/>
      <c r="B572" s="485"/>
      <c r="C572" s="815"/>
      <c r="D572" s="486"/>
      <c r="E572" s="485"/>
    </row>
    <row r="573" spans="1:5" ht="15.75" customHeight="1">
      <c r="A573" s="485"/>
      <c r="B573" s="485"/>
      <c r="C573" s="815"/>
      <c r="D573" s="486"/>
      <c r="E573" s="485"/>
    </row>
    <row r="574" spans="1:5" ht="15.75" customHeight="1">
      <c r="A574" s="485"/>
      <c r="B574" s="485"/>
      <c r="C574" s="815"/>
      <c r="D574" s="486"/>
      <c r="E574" s="485"/>
    </row>
    <row r="575" spans="1:5" ht="15.75" customHeight="1">
      <c r="A575" s="485"/>
      <c r="B575" s="485"/>
      <c r="C575" s="815"/>
      <c r="D575" s="486"/>
      <c r="E575" s="485"/>
    </row>
    <row r="576" spans="1:5" ht="15.75" customHeight="1">
      <c r="A576" s="485"/>
      <c r="B576" s="485"/>
      <c r="C576" s="815"/>
      <c r="D576" s="486"/>
      <c r="E576" s="485"/>
    </row>
    <row r="577" spans="1:5" ht="15.75" customHeight="1">
      <c r="A577" s="485"/>
      <c r="B577" s="485"/>
      <c r="C577" s="815"/>
      <c r="D577" s="486"/>
      <c r="E577" s="485"/>
    </row>
    <row r="578" spans="1:5" ht="15.75" customHeight="1">
      <c r="A578" s="485"/>
      <c r="B578" s="485"/>
      <c r="C578" s="815"/>
      <c r="D578" s="486"/>
      <c r="E578" s="485"/>
    </row>
    <row r="579" spans="1:5" ht="15.75" customHeight="1">
      <c r="A579" s="485"/>
      <c r="B579" s="485"/>
      <c r="C579" s="815"/>
      <c r="D579" s="486"/>
      <c r="E579" s="485"/>
    </row>
    <row r="580" spans="1:5" ht="15.75" customHeight="1">
      <c r="A580" s="485"/>
      <c r="B580" s="485"/>
      <c r="C580" s="815"/>
      <c r="D580" s="486"/>
      <c r="E580" s="485"/>
    </row>
    <row r="581" spans="1:5" ht="15.75" customHeight="1">
      <c r="A581" s="485"/>
      <c r="B581" s="485"/>
      <c r="C581" s="815"/>
      <c r="D581" s="486"/>
      <c r="E581" s="485"/>
    </row>
    <row r="582" spans="1:5" ht="15.75" customHeight="1">
      <c r="A582" s="485"/>
      <c r="B582" s="485"/>
      <c r="C582" s="815"/>
      <c r="D582" s="486"/>
      <c r="E582" s="485"/>
    </row>
    <row r="583" spans="1:5" ht="15.75" customHeight="1">
      <c r="A583" s="485"/>
      <c r="B583" s="485"/>
      <c r="C583" s="815"/>
      <c r="D583" s="486"/>
      <c r="E583" s="485"/>
    </row>
    <row r="584" spans="1:5" ht="15.75" customHeight="1">
      <c r="A584" s="485"/>
      <c r="B584" s="485"/>
      <c r="C584" s="815"/>
      <c r="D584" s="486"/>
      <c r="E584" s="485"/>
    </row>
    <row r="585" spans="1:5" ht="15.75" customHeight="1">
      <c r="A585" s="485"/>
      <c r="B585" s="485"/>
      <c r="C585" s="815"/>
      <c r="D585" s="486"/>
      <c r="E585" s="485"/>
    </row>
    <row r="586" spans="1:5" ht="15.75" customHeight="1">
      <c r="A586" s="485"/>
      <c r="B586" s="485"/>
      <c r="C586" s="815"/>
      <c r="D586" s="486"/>
      <c r="E586" s="485"/>
    </row>
    <row r="587" spans="1:5" ht="15.75" customHeight="1">
      <c r="A587" s="485"/>
      <c r="B587" s="485"/>
      <c r="C587" s="815"/>
      <c r="D587" s="486"/>
      <c r="E587" s="485"/>
    </row>
    <row r="588" spans="1:5" ht="15.75" customHeight="1">
      <c r="A588" s="485"/>
      <c r="B588" s="485"/>
      <c r="C588" s="815"/>
      <c r="D588" s="486"/>
      <c r="E588" s="485"/>
    </row>
    <row r="589" spans="1:5" ht="15.75" customHeight="1">
      <c r="A589" s="485"/>
      <c r="B589" s="485"/>
      <c r="C589" s="815"/>
      <c r="D589" s="486"/>
      <c r="E589" s="485"/>
    </row>
    <row r="590" spans="1:5" ht="15.75" customHeight="1">
      <c r="A590" s="485"/>
      <c r="B590" s="485"/>
      <c r="C590" s="815"/>
      <c r="D590" s="486"/>
      <c r="E590" s="485"/>
    </row>
    <row r="591" spans="1:5" ht="15.75" customHeight="1">
      <c r="A591" s="485"/>
      <c r="B591" s="485"/>
      <c r="C591" s="815"/>
      <c r="D591" s="486"/>
      <c r="E591" s="485"/>
    </row>
    <row r="592" spans="1:5" ht="15.75" customHeight="1">
      <c r="A592" s="485"/>
      <c r="B592" s="485"/>
      <c r="C592" s="815"/>
      <c r="D592" s="486"/>
      <c r="E592" s="485"/>
    </row>
    <row r="593" spans="1:5" ht="15.75" customHeight="1">
      <c r="A593" s="485"/>
      <c r="B593" s="485"/>
      <c r="C593" s="815"/>
      <c r="D593" s="486"/>
      <c r="E593" s="485"/>
    </row>
    <row r="594" spans="1:5" ht="15.75" customHeight="1">
      <c r="A594" s="485"/>
      <c r="B594" s="485"/>
      <c r="C594" s="815"/>
      <c r="D594" s="486"/>
      <c r="E594" s="485"/>
    </row>
    <row r="595" spans="1:5" ht="15.75" customHeight="1">
      <c r="A595" s="485"/>
      <c r="B595" s="485"/>
      <c r="C595" s="815"/>
      <c r="D595" s="486"/>
      <c r="E595" s="485"/>
    </row>
    <row r="596" spans="1:5" ht="15.75" customHeight="1">
      <c r="A596" s="485"/>
      <c r="B596" s="485"/>
      <c r="C596" s="815"/>
      <c r="D596" s="486"/>
      <c r="E596" s="485"/>
    </row>
    <row r="597" spans="1:5" ht="15.75" customHeight="1">
      <c r="A597" s="485"/>
      <c r="B597" s="485"/>
      <c r="C597" s="815"/>
      <c r="D597" s="486"/>
      <c r="E597" s="485"/>
    </row>
    <row r="598" spans="1:5" ht="15.75" customHeight="1">
      <c r="A598" s="485"/>
      <c r="B598" s="485"/>
      <c r="C598" s="815"/>
      <c r="D598" s="486"/>
      <c r="E598" s="485"/>
    </row>
    <row r="599" spans="1:5" ht="15.75" customHeight="1">
      <c r="A599" s="485"/>
      <c r="B599" s="485"/>
      <c r="C599" s="815"/>
      <c r="D599" s="486"/>
      <c r="E599" s="485"/>
    </row>
    <row r="600" spans="1:5" ht="15.75" customHeight="1">
      <c r="A600" s="485"/>
      <c r="B600" s="485"/>
      <c r="C600" s="815"/>
      <c r="D600" s="486"/>
      <c r="E600" s="485"/>
    </row>
    <row r="601" spans="1:5" ht="15.75" customHeight="1">
      <c r="A601" s="485"/>
      <c r="B601" s="485"/>
      <c r="C601" s="815"/>
      <c r="D601" s="486"/>
      <c r="E601" s="485"/>
    </row>
    <row r="602" spans="1:5" ht="15.75" customHeight="1">
      <c r="A602" s="485"/>
      <c r="B602" s="485"/>
      <c r="C602" s="815"/>
      <c r="D602" s="486"/>
      <c r="E602" s="485"/>
    </row>
    <row r="603" spans="1:5" ht="15.75" customHeight="1">
      <c r="A603" s="485"/>
      <c r="B603" s="485"/>
      <c r="C603" s="815"/>
      <c r="D603" s="486"/>
      <c r="E603" s="485"/>
    </row>
    <row r="604" spans="1:5" ht="15.75" customHeight="1">
      <c r="A604" s="485"/>
      <c r="B604" s="485"/>
      <c r="C604" s="815"/>
      <c r="D604" s="486"/>
      <c r="E604" s="485"/>
    </row>
    <row r="605" spans="1:5" ht="15.75" customHeight="1">
      <c r="A605" s="485"/>
      <c r="B605" s="485"/>
      <c r="C605" s="815"/>
      <c r="D605" s="486"/>
      <c r="E605" s="485"/>
    </row>
    <row r="606" spans="1:5" ht="15.75" customHeight="1">
      <c r="A606" s="485"/>
      <c r="B606" s="485"/>
      <c r="C606" s="815"/>
      <c r="D606" s="486"/>
      <c r="E606" s="485"/>
    </row>
    <row r="607" spans="1:5" ht="15.75" customHeight="1">
      <c r="A607" s="485"/>
      <c r="B607" s="485"/>
      <c r="C607" s="815"/>
      <c r="D607" s="486"/>
      <c r="E607" s="485"/>
    </row>
    <row r="608" spans="1:5" ht="15.75" customHeight="1">
      <c r="A608" s="485"/>
      <c r="B608" s="485"/>
      <c r="C608" s="815"/>
      <c r="D608" s="486"/>
      <c r="E608" s="485"/>
    </row>
    <row r="609" spans="1:5" ht="15.75" customHeight="1">
      <c r="A609" s="485"/>
      <c r="B609" s="485"/>
      <c r="C609" s="815"/>
      <c r="D609" s="486"/>
      <c r="E609" s="485"/>
    </row>
    <row r="610" spans="1:5" ht="15.75" customHeight="1">
      <c r="A610" s="485"/>
      <c r="B610" s="485"/>
      <c r="C610" s="815"/>
      <c r="D610" s="486"/>
      <c r="E610" s="485"/>
    </row>
    <row r="611" spans="1:5" ht="15.75" customHeight="1">
      <c r="A611" s="485"/>
      <c r="B611" s="485"/>
      <c r="C611" s="815"/>
      <c r="D611" s="486"/>
      <c r="E611" s="485"/>
    </row>
    <row r="612" spans="1:5" ht="15.75" customHeight="1">
      <c r="A612" s="485"/>
      <c r="B612" s="485"/>
      <c r="C612" s="815"/>
      <c r="D612" s="486"/>
      <c r="E612" s="485"/>
    </row>
    <row r="613" spans="1:5" ht="15.75" customHeight="1">
      <c r="A613" s="485"/>
      <c r="B613" s="485"/>
      <c r="C613" s="815"/>
      <c r="D613" s="486"/>
      <c r="E613" s="485"/>
    </row>
    <row r="614" spans="1:5" ht="15.75" customHeight="1">
      <c r="A614" s="485"/>
      <c r="B614" s="485"/>
      <c r="C614" s="815"/>
      <c r="D614" s="486"/>
      <c r="E614" s="485"/>
    </row>
    <row r="615" spans="1:5" ht="15.75" customHeight="1">
      <c r="A615" s="485"/>
      <c r="B615" s="485"/>
      <c r="C615" s="815"/>
      <c r="D615" s="486"/>
      <c r="E615" s="485"/>
    </row>
    <row r="616" spans="1:5" ht="15.75" customHeight="1">
      <c r="A616" s="485"/>
      <c r="B616" s="485"/>
      <c r="C616" s="815"/>
      <c r="D616" s="486"/>
      <c r="E616" s="485"/>
    </row>
    <row r="617" spans="1:5" ht="15.75" customHeight="1">
      <c r="A617" s="485"/>
      <c r="B617" s="485"/>
      <c r="C617" s="815"/>
      <c r="D617" s="486"/>
      <c r="E617" s="485"/>
    </row>
    <row r="618" spans="1:5" ht="15.75" customHeight="1">
      <c r="A618" s="485"/>
      <c r="B618" s="485"/>
      <c r="C618" s="815"/>
      <c r="D618" s="486"/>
      <c r="E618" s="485"/>
    </row>
    <row r="619" spans="1:5" ht="15.75" customHeight="1">
      <c r="A619" s="485"/>
      <c r="B619" s="485"/>
      <c r="C619" s="815"/>
      <c r="D619" s="486"/>
      <c r="E619" s="485"/>
    </row>
    <row r="620" spans="1:5" ht="15.75" customHeight="1">
      <c r="A620" s="485"/>
      <c r="B620" s="485"/>
      <c r="C620" s="815"/>
      <c r="D620" s="486"/>
      <c r="E620" s="485"/>
    </row>
    <row r="621" spans="1:5" ht="15.75" customHeight="1">
      <c r="A621" s="485"/>
      <c r="B621" s="485"/>
      <c r="C621" s="815"/>
      <c r="D621" s="486"/>
      <c r="E621" s="485"/>
    </row>
    <row r="622" spans="1:5" ht="15.75" customHeight="1">
      <c r="A622" s="485"/>
      <c r="B622" s="485"/>
      <c r="C622" s="815"/>
      <c r="D622" s="486"/>
      <c r="E622" s="485"/>
    </row>
    <row r="623" spans="1:5" ht="15.75" customHeight="1">
      <c r="A623" s="485"/>
      <c r="B623" s="485"/>
      <c r="C623" s="815"/>
      <c r="D623" s="486"/>
      <c r="E623" s="485"/>
    </row>
    <row r="624" spans="1:5" ht="15.75" customHeight="1">
      <c r="A624" s="485"/>
      <c r="B624" s="485"/>
      <c r="C624" s="815"/>
      <c r="D624" s="486"/>
      <c r="E624" s="485"/>
    </row>
    <row r="625" spans="1:5" ht="15.75" customHeight="1">
      <c r="A625" s="485"/>
      <c r="B625" s="485"/>
      <c r="C625" s="815"/>
      <c r="D625" s="486"/>
      <c r="E625" s="485"/>
    </row>
    <row r="626" spans="1:5" ht="15.75" customHeight="1">
      <c r="A626" s="485"/>
      <c r="B626" s="485"/>
      <c r="C626" s="815"/>
      <c r="D626" s="486"/>
      <c r="E626" s="485"/>
    </row>
    <row r="627" spans="1:5" ht="15.75" customHeight="1">
      <c r="A627" s="485"/>
      <c r="B627" s="485"/>
      <c r="C627" s="815"/>
      <c r="D627" s="486"/>
      <c r="E627" s="485"/>
    </row>
    <row r="628" spans="1:5" ht="15.75" customHeight="1">
      <c r="A628" s="485"/>
      <c r="B628" s="485"/>
      <c r="C628" s="815"/>
      <c r="D628" s="486"/>
      <c r="E628" s="485"/>
    </row>
    <row r="629" spans="1:5" ht="15.75" customHeight="1">
      <c r="A629" s="485"/>
      <c r="B629" s="485"/>
      <c r="C629" s="815"/>
      <c r="D629" s="486"/>
      <c r="E629" s="485"/>
    </row>
    <row r="630" spans="1:5" ht="15.75" customHeight="1">
      <c r="A630" s="485"/>
      <c r="B630" s="485"/>
      <c r="C630" s="815"/>
      <c r="D630" s="486"/>
      <c r="E630" s="485"/>
    </row>
    <row r="631" spans="1:5" ht="15.75" customHeight="1">
      <c r="A631" s="485"/>
      <c r="B631" s="485"/>
      <c r="C631" s="815"/>
      <c r="D631" s="486"/>
      <c r="E631" s="485"/>
    </row>
    <row r="632" spans="1:5" ht="15.75" customHeight="1">
      <c r="A632" s="485"/>
      <c r="B632" s="485"/>
      <c r="C632" s="815"/>
      <c r="D632" s="486"/>
      <c r="E632" s="485"/>
    </row>
    <row r="633" spans="1:5" ht="15.75" customHeight="1">
      <c r="A633" s="485"/>
      <c r="B633" s="485"/>
      <c r="C633" s="815"/>
      <c r="D633" s="486"/>
      <c r="E633" s="485"/>
    </row>
    <row r="634" spans="1:5" ht="15.75" customHeight="1">
      <c r="A634" s="485"/>
      <c r="B634" s="485"/>
      <c r="C634" s="815"/>
      <c r="D634" s="486"/>
      <c r="E634" s="485"/>
    </row>
    <row r="635" spans="1:5" ht="15.75" customHeight="1">
      <c r="A635" s="485"/>
      <c r="B635" s="485"/>
      <c r="C635" s="815"/>
      <c r="D635" s="486"/>
      <c r="E635" s="485"/>
    </row>
    <row r="636" spans="1:5" ht="15.75" customHeight="1">
      <c r="A636" s="485"/>
      <c r="B636" s="485"/>
      <c r="C636" s="815"/>
      <c r="D636" s="486"/>
      <c r="E636" s="485"/>
    </row>
    <row r="637" spans="1:5" ht="15.75" customHeight="1">
      <c r="A637" s="485"/>
      <c r="B637" s="485"/>
      <c r="C637" s="815"/>
      <c r="D637" s="486"/>
      <c r="E637" s="485"/>
    </row>
    <row r="638" spans="1:5" ht="15.75" customHeight="1">
      <c r="A638" s="485"/>
      <c r="B638" s="485"/>
      <c r="C638" s="815"/>
      <c r="D638" s="486"/>
      <c r="E638" s="485"/>
    </row>
    <row r="639" spans="1:5" ht="15.75" customHeight="1">
      <c r="A639" s="485"/>
      <c r="B639" s="485"/>
      <c r="C639" s="815"/>
      <c r="D639" s="486"/>
      <c r="E639" s="485"/>
    </row>
    <row r="640" spans="1:5" ht="15.75" customHeight="1">
      <c r="A640" s="485"/>
      <c r="B640" s="485"/>
      <c r="C640" s="815"/>
      <c r="D640" s="486"/>
      <c r="E640" s="485"/>
    </row>
    <row r="641" spans="1:5" ht="15.75" customHeight="1">
      <c r="A641" s="485"/>
      <c r="B641" s="485"/>
      <c r="C641" s="815"/>
      <c r="D641" s="486"/>
      <c r="E641" s="485"/>
    </row>
    <row r="642" spans="1:5" ht="15.75" customHeight="1">
      <c r="A642" s="485"/>
      <c r="B642" s="485"/>
      <c r="C642" s="815"/>
      <c r="D642" s="486"/>
      <c r="E642" s="485"/>
    </row>
    <row r="643" spans="1:5" ht="15.75" customHeight="1">
      <c r="A643" s="485"/>
      <c r="B643" s="485"/>
      <c r="C643" s="815"/>
      <c r="D643" s="486"/>
      <c r="E643" s="485"/>
    </row>
    <row r="644" spans="1:5" ht="15.75" customHeight="1">
      <c r="A644" s="485"/>
      <c r="B644" s="485"/>
      <c r="C644" s="815"/>
      <c r="D644" s="486"/>
      <c r="E644" s="485"/>
    </row>
    <row r="645" spans="1:5" ht="15.75" customHeight="1">
      <c r="A645" s="485"/>
      <c r="B645" s="485"/>
      <c r="C645" s="815"/>
      <c r="D645" s="486"/>
      <c r="E645" s="485"/>
    </row>
    <row r="646" spans="1:5" ht="15.75" customHeight="1">
      <c r="A646" s="485"/>
      <c r="B646" s="485"/>
      <c r="C646" s="815"/>
      <c r="D646" s="486"/>
      <c r="E646" s="485"/>
    </row>
    <row r="647" spans="1:5" ht="15.75" customHeight="1">
      <c r="A647" s="485"/>
      <c r="B647" s="485"/>
      <c r="C647" s="815"/>
      <c r="D647" s="486"/>
      <c r="E647" s="485"/>
    </row>
    <row r="648" spans="1:5" ht="15.75" customHeight="1">
      <c r="A648" s="485"/>
      <c r="B648" s="485"/>
      <c r="C648" s="815"/>
      <c r="D648" s="486"/>
      <c r="E648" s="485"/>
    </row>
    <row r="649" spans="1:5" ht="15.75" customHeight="1">
      <c r="A649" s="485"/>
      <c r="B649" s="485"/>
      <c r="C649" s="815"/>
      <c r="D649" s="486"/>
      <c r="E649" s="485"/>
    </row>
    <row r="650" spans="1:5" ht="15.75" customHeight="1">
      <c r="A650" s="485"/>
      <c r="B650" s="485"/>
      <c r="C650" s="815"/>
      <c r="D650" s="486"/>
      <c r="E650" s="485"/>
    </row>
    <row r="651" spans="1:5" ht="15.75" customHeight="1">
      <c r="A651" s="485"/>
      <c r="B651" s="485"/>
      <c r="C651" s="815"/>
      <c r="D651" s="486"/>
      <c r="E651" s="485"/>
    </row>
    <row r="652" spans="1:5" ht="15.75" customHeight="1">
      <c r="A652" s="485"/>
      <c r="B652" s="485"/>
      <c r="C652" s="815"/>
      <c r="D652" s="486"/>
      <c r="E652" s="485"/>
    </row>
    <row r="653" spans="1:5" ht="15.75" customHeight="1">
      <c r="A653" s="485"/>
      <c r="B653" s="485"/>
      <c r="C653" s="815"/>
      <c r="D653" s="486"/>
      <c r="E653" s="485"/>
    </row>
    <row r="654" spans="1:5" ht="15.75" customHeight="1">
      <c r="A654" s="485"/>
      <c r="B654" s="485"/>
      <c r="C654" s="815"/>
      <c r="D654" s="486"/>
      <c r="E654" s="485"/>
    </row>
    <row r="655" spans="1:5" ht="15.75" customHeight="1">
      <c r="A655" s="485"/>
      <c r="B655" s="485"/>
      <c r="C655" s="815"/>
      <c r="D655" s="486"/>
      <c r="E655" s="485"/>
    </row>
    <row r="656" spans="1:5" ht="15.75" customHeight="1">
      <c r="A656" s="485"/>
      <c r="B656" s="485"/>
      <c r="C656" s="815"/>
      <c r="D656" s="486"/>
      <c r="E656" s="485"/>
    </row>
    <row r="657" spans="1:5" ht="15.75" customHeight="1">
      <c r="A657" s="485"/>
      <c r="B657" s="485"/>
      <c r="C657" s="815"/>
      <c r="D657" s="486"/>
      <c r="E657" s="485"/>
    </row>
    <row r="658" spans="1:5" ht="15.75" customHeight="1">
      <c r="A658" s="485"/>
      <c r="B658" s="485"/>
      <c r="C658" s="815"/>
      <c r="D658" s="486"/>
      <c r="E658" s="485"/>
    </row>
    <row r="659" spans="1:5" ht="15.75" customHeight="1">
      <c r="A659" s="485"/>
      <c r="B659" s="485"/>
      <c r="C659" s="815"/>
      <c r="D659" s="486"/>
      <c r="E659" s="485"/>
    </row>
    <row r="660" spans="1:5" ht="15.75" customHeight="1">
      <c r="A660" s="485"/>
      <c r="B660" s="485"/>
      <c r="C660" s="815"/>
      <c r="D660" s="486"/>
      <c r="E660" s="485"/>
    </row>
    <row r="661" spans="1:5" ht="15.75" customHeight="1">
      <c r="A661" s="485"/>
      <c r="B661" s="485"/>
      <c r="C661" s="815"/>
      <c r="D661" s="486"/>
      <c r="E661" s="485"/>
    </row>
    <row r="662" spans="1:5" ht="15.75" customHeight="1">
      <c r="A662" s="485"/>
      <c r="B662" s="485"/>
      <c r="C662" s="815"/>
      <c r="D662" s="486"/>
      <c r="E662" s="485"/>
    </row>
    <row r="663" spans="1:5" ht="15.75" customHeight="1">
      <c r="A663" s="485"/>
      <c r="B663" s="485"/>
      <c r="C663" s="815"/>
      <c r="D663" s="486"/>
      <c r="E663" s="485"/>
    </row>
    <row r="664" spans="1:5" ht="15.75" customHeight="1">
      <c r="A664" s="485"/>
      <c r="B664" s="485"/>
      <c r="C664" s="815"/>
      <c r="D664" s="486"/>
      <c r="E664" s="485"/>
    </row>
    <row r="665" spans="1:5" ht="15.75" customHeight="1">
      <c r="A665" s="485"/>
      <c r="B665" s="485"/>
      <c r="C665" s="815"/>
      <c r="D665" s="486"/>
      <c r="E665" s="485"/>
    </row>
    <row r="666" spans="1:5" ht="15.75" customHeight="1">
      <c r="A666" s="485"/>
      <c r="B666" s="485"/>
      <c r="C666" s="815"/>
      <c r="D666" s="486"/>
      <c r="E666" s="485"/>
    </row>
    <row r="667" spans="1:5" ht="15.75" customHeight="1">
      <c r="A667" s="485"/>
      <c r="B667" s="485"/>
      <c r="C667" s="815"/>
      <c r="D667" s="486"/>
      <c r="E667" s="485"/>
    </row>
    <row r="668" spans="1:5" ht="15.75" customHeight="1">
      <c r="A668" s="485"/>
      <c r="B668" s="485"/>
      <c r="C668" s="815"/>
      <c r="D668" s="486"/>
      <c r="E668" s="485"/>
    </row>
    <row r="669" spans="1:5" ht="15.75" customHeight="1">
      <c r="A669" s="485"/>
      <c r="B669" s="485"/>
      <c r="C669" s="815"/>
      <c r="D669" s="486"/>
      <c r="E669" s="485"/>
    </row>
    <row r="670" spans="1:5" ht="15.75" customHeight="1">
      <c r="A670" s="485"/>
      <c r="B670" s="485"/>
      <c r="C670" s="815"/>
      <c r="D670" s="486"/>
      <c r="E670" s="485"/>
    </row>
    <row r="671" spans="1:5" ht="15.75" customHeight="1">
      <c r="A671" s="485"/>
      <c r="B671" s="485"/>
      <c r="C671" s="815"/>
      <c r="D671" s="486"/>
      <c r="E671" s="485"/>
    </row>
    <row r="672" spans="1:5" ht="15.75" customHeight="1">
      <c r="A672" s="485"/>
      <c r="B672" s="485"/>
      <c r="C672" s="815"/>
      <c r="D672" s="486"/>
      <c r="E672" s="485"/>
    </row>
    <row r="673" spans="1:5" ht="15.75" customHeight="1">
      <c r="A673" s="485"/>
      <c r="B673" s="485"/>
      <c r="C673" s="815"/>
      <c r="D673" s="486"/>
      <c r="E673" s="485"/>
    </row>
    <row r="674" spans="1:5" ht="15.75" customHeight="1">
      <c r="A674" s="485"/>
      <c r="B674" s="485"/>
      <c r="C674" s="815"/>
      <c r="D674" s="486"/>
      <c r="E674" s="485"/>
    </row>
    <row r="675" spans="1:5" ht="15.75" customHeight="1">
      <c r="A675" s="485"/>
      <c r="B675" s="485"/>
      <c r="C675" s="815"/>
      <c r="D675" s="486"/>
      <c r="E675" s="485"/>
    </row>
    <row r="676" spans="1:5" ht="15.75" customHeight="1">
      <c r="A676" s="485"/>
      <c r="B676" s="485"/>
      <c r="C676" s="815"/>
      <c r="D676" s="486"/>
      <c r="E676" s="485"/>
    </row>
    <row r="677" spans="1:5" ht="15.75" customHeight="1">
      <c r="A677" s="485"/>
      <c r="B677" s="485"/>
      <c r="C677" s="815"/>
      <c r="D677" s="486"/>
      <c r="E677" s="485"/>
    </row>
    <row r="678" spans="1:5" ht="15.75" customHeight="1">
      <c r="A678" s="485"/>
      <c r="B678" s="485"/>
      <c r="C678" s="815"/>
      <c r="D678" s="486"/>
      <c r="E678" s="485"/>
    </row>
    <row r="679" spans="1:5" ht="15.75" customHeight="1">
      <c r="A679" s="485"/>
      <c r="B679" s="485"/>
      <c r="C679" s="815"/>
      <c r="D679" s="486"/>
      <c r="E679" s="485"/>
    </row>
    <row r="680" spans="1:5" ht="15.75" customHeight="1">
      <c r="A680" s="485"/>
      <c r="B680" s="485"/>
      <c r="C680" s="815"/>
      <c r="D680" s="486"/>
      <c r="E680" s="485"/>
    </row>
    <row r="681" spans="1:5" ht="15.75" customHeight="1">
      <c r="A681" s="485"/>
      <c r="B681" s="485"/>
      <c r="C681" s="815"/>
      <c r="D681" s="486"/>
      <c r="E681" s="485"/>
    </row>
    <row r="682" spans="1:5" ht="15.75" customHeight="1">
      <c r="A682" s="485"/>
      <c r="B682" s="485"/>
      <c r="C682" s="815"/>
      <c r="D682" s="486"/>
      <c r="E682" s="485"/>
    </row>
    <row r="683" spans="1:5" ht="15.75" customHeight="1">
      <c r="A683" s="485"/>
      <c r="B683" s="485"/>
      <c r="C683" s="815"/>
      <c r="D683" s="486"/>
      <c r="E683" s="485"/>
    </row>
    <row r="684" spans="1:5" ht="15.75" customHeight="1">
      <c r="A684" s="485"/>
      <c r="B684" s="485"/>
      <c r="C684" s="815"/>
      <c r="D684" s="486"/>
      <c r="E684" s="485"/>
    </row>
    <row r="685" spans="1:5" ht="15.75" customHeight="1">
      <c r="A685" s="485"/>
      <c r="B685" s="485"/>
      <c r="C685" s="815"/>
      <c r="D685" s="486"/>
      <c r="E685" s="485"/>
    </row>
    <row r="686" spans="1:5" ht="15.75" customHeight="1">
      <c r="A686" s="485"/>
      <c r="B686" s="485"/>
      <c r="C686" s="815"/>
      <c r="D686" s="486"/>
      <c r="E686" s="485"/>
    </row>
    <row r="687" spans="1:5" ht="15.75" customHeight="1">
      <c r="A687" s="485"/>
      <c r="B687" s="485"/>
      <c r="C687" s="815"/>
      <c r="D687" s="486"/>
      <c r="E687" s="485"/>
    </row>
    <row r="688" spans="1:5" ht="15.75" customHeight="1">
      <c r="A688" s="485"/>
      <c r="B688" s="485"/>
      <c r="C688" s="815"/>
      <c r="D688" s="486"/>
      <c r="E688" s="485"/>
    </row>
    <row r="689" spans="1:5" ht="15.75" customHeight="1">
      <c r="A689" s="485"/>
      <c r="B689" s="485"/>
      <c r="C689" s="815"/>
      <c r="D689" s="486"/>
      <c r="E689" s="485"/>
    </row>
    <row r="690" spans="1:5" ht="15.75" customHeight="1">
      <c r="A690" s="485"/>
      <c r="B690" s="485"/>
      <c r="C690" s="815"/>
      <c r="D690" s="486"/>
      <c r="E690" s="485"/>
    </row>
    <row r="691" spans="1:5" ht="15.75" customHeight="1">
      <c r="A691" s="485"/>
      <c r="B691" s="485"/>
      <c r="C691" s="815"/>
      <c r="D691" s="486"/>
      <c r="E691" s="485"/>
    </row>
    <row r="692" spans="1:5" ht="15.75" customHeight="1">
      <c r="A692" s="485"/>
      <c r="B692" s="485"/>
      <c r="C692" s="815"/>
      <c r="D692" s="486"/>
      <c r="E692" s="485"/>
    </row>
    <row r="693" spans="1:5" ht="15.75" customHeight="1">
      <c r="A693" s="485"/>
      <c r="B693" s="485"/>
      <c r="C693" s="815"/>
      <c r="D693" s="486"/>
      <c r="E693" s="485"/>
    </row>
    <row r="694" spans="1:5" ht="15.75" customHeight="1">
      <c r="A694" s="485"/>
      <c r="B694" s="485"/>
      <c r="C694" s="815"/>
      <c r="D694" s="486"/>
      <c r="E694" s="485"/>
    </row>
    <row r="695" spans="1:5" ht="15.75" customHeight="1">
      <c r="A695" s="485"/>
      <c r="B695" s="485"/>
      <c r="C695" s="815"/>
      <c r="D695" s="486"/>
      <c r="E695" s="485"/>
    </row>
    <row r="696" spans="1:5" ht="15.75" customHeight="1">
      <c r="A696" s="485"/>
      <c r="B696" s="485"/>
      <c r="C696" s="815"/>
      <c r="D696" s="486"/>
      <c r="E696" s="485"/>
    </row>
    <row r="697" spans="1:5" ht="15.75" customHeight="1">
      <c r="A697" s="485"/>
      <c r="B697" s="485"/>
      <c r="C697" s="815"/>
      <c r="D697" s="486"/>
      <c r="E697" s="485"/>
    </row>
    <row r="698" spans="1:5" ht="15.75" customHeight="1">
      <c r="A698" s="485"/>
      <c r="B698" s="485"/>
      <c r="C698" s="815"/>
      <c r="D698" s="486"/>
      <c r="E698" s="485"/>
    </row>
    <row r="699" spans="1:5" ht="15.75" customHeight="1">
      <c r="A699" s="485"/>
      <c r="B699" s="485"/>
      <c r="C699" s="815"/>
      <c r="D699" s="486"/>
      <c r="E699" s="485"/>
    </row>
    <row r="700" spans="1:5" ht="15.75" customHeight="1">
      <c r="A700" s="485"/>
      <c r="B700" s="485"/>
      <c r="C700" s="815"/>
      <c r="D700" s="486"/>
      <c r="E700" s="485"/>
    </row>
    <row r="701" spans="1:5" ht="15.75" customHeight="1">
      <c r="A701" s="485"/>
      <c r="B701" s="485"/>
      <c r="C701" s="815"/>
      <c r="D701" s="486"/>
      <c r="E701" s="485"/>
    </row>
    <row r="702" spans="1:5" ht="15.75" customHeight="1">
      <c r="A702" s="485"/>
      <c r="B702" s="485"/>
      <c r="C702" s="815"/>
      <c r="D702" s="486"/>
      <c r="E702" s="485"/>
    </row>
    <row r="703" spans="1:5" ht="15.75" customHeight="1">
      <c r="A703" s="485"/>
      <c r="B703" s="485"/>
      <c r="C703" s="815"/>
      <c r="D703" s="486"/>
      <c r="E703" s="485"/>
    </row>
    <row r="704" spans="1:5" ht="15.75" customHeight="1">
      <c r="A704" s="485"/>
      <c r="B704" s="485"/>
      <c r="C704" s="815"/>
      <c r="D704" s="486"/>
      <c r="E704" s="485"/>
    </row>
    <row r="705" spans="1:5" ht="15.75" customHeight="1">
      <c r="A705" s="485"/>
      <c r="B705" s="485"/>
      <c r="C705" s="815"/>
      <c r="D705" s="486"/>
      <c r="E705" s="485"/>
    </row>
    <row r="706" spans="1:5" ht="15.75" customHeight="1">
      <c r="A706" s="485"/>
      <c r="B706" s="485"/>
      <c r="C706" s="815"/>
      <c r="D706" s="486"/>
      <c r="E706" s="485"/>
    </row>
    <row r="707" spans="1:5" ht="15.75" customHeight="1">
      <c r="A707" s="485"/>
      <c r="B707" s="485"/>
      <c r="C707" s="815"/>
      <c r="D707" s="486"/>
      <c r="E707" s="485"/>
    </row>
    <row r="708" spans="1:5" ht="15.75" customHeight="1">
      <c r="A708" s="485"/>
      <c r="B708" s="485"/>
      <c r="C708" s="815"/>
      <c r="D708" s="486"/>
      <c r="E708" s="485"/>
    </row>
    <row r="709" spans="1:5" ht="15.75" customHeight="1">
      <c r="A709" s="485"/>
      <c r="B709" s="485"/>
      <c r="C709" s="815"/>
      <c r="D709" s="486"/>
      <c r="E709" s="485"/>
    </row>
    <row r="710" spans="1:5" ht="15.75" customHeight="1">
      <c r="A710" s="485"/>
      <c r="B710" s="485"/>
      <c r="C710" s="815"/>
      <c r="D710" s="486"/>
      <c r="E710" s="485"/>
    </row>
    <row r="711" spans="1:5" ht="15.75" customHeight="1">
      <c r="A711" s="485"/>
      <c r="B711" s="485"/>
      <c r="C711" s="815"/>
      <c r="D711" s="486"/>
      <c r="E711" s="485"/>
    </row>
    <row r="712" spans="1:5" ht="15.75" customHeight="1">
      <c r="A712" s="485"/>
      <c r="B712" s="485"/>
      <c r="C712" s="815"/>
      <c r="D712" s="486"/>
      <c r="E712" s="485"/>
    </row>
    <row r="713" spans="1:5" ht="15.75" customHeight="1">
      <c r="A713" s="485"/>
      <c r="B713" s="485"/>
      <c r="C713" s="815"/>
      <c r="D713" s="486"/>
      <c r="E713" s="485"/>
    </row>
    <row r="714" spans="1:5" ht="15.75" customHeight="1">
      <c r="A714" s="485"/>
      <c r="B714" s="485"/>
      <c r="C714" s="815"/>
      <c r="D714" s="486"/>
      <c r="E714" s="485"/>
    </row>
    <row r="715" spans="1:5" ht="15.75" customHeight="1">
      <c r="A715" s="485"/>
      <c r="B715" s="485"/>
      <c r="C715" s="815"/>
      <c r="D715" s="486"/>
      <c r="E715" s="485"/>
    </row>
    <row r="716" spans="1:5" ht="15.75" customHeight="1">
      <c r="A716" s="485"/>
      <c r="B716" s="485"/>
      <c r="C716" s="815"/>
      <c r="D716" s="486"/>
      <c r="E716" s="485"/>
    </row>
    <row r="717" spans="1:5" ht="15.75" customHeight="1">
      <c r="A717" s="485"/>
      <c r="B717" s="485"/>
      <c r="C717" s="815"/>
      <c r="D717" s="486"/>
      <c r="E717" s="485"/>
    </row>
    <row r="718" spans="1:5" ht="15.75" customHeight="1">
      <c r="A718" s="485"/>
      <c r="B718" s="485"/>
      <c r="C718" s="815"/>
      <c r="D718" s="486"/>
      <c r="E718" s="485"/>
    </row>
    <row r="719" spans="1:5" ht="15.75" customHeight="1">
      <c r="A719" s="485"/>
      <c r="B719" s="485"/>
      <c r="C719" s="815"/>
      <c r="D719" s="486"/>
      <c r="E719" s="485"/>
    </row>
    <row r="720" spans="1:5" ht="15.75" customHeight="1">
      <c r="A720" s="485"/>
      <c r="B720" s="485"/>
      <c r="C720" s="815"/>
      <c r="D720" s="486"/>
      <c r="E720" s="485"/>
    </row>
    <row r="721" spans="1:5" ht="15.75" customHeight="1">
      <c r="A721" s="485"/>
      <c r="B721" s="485"/>
      <c r="C721" s="815"/>
      <c r="D721" s="486"/>
      <c r="E721" s="485"/>
    </row>
    <row r="722" spans="1:5" ht="15.75" customHeight="1">
      <c r="A722" s="485"/>
      <c r="B722" s="485"/>
      <c r="C722" s="815"/>
      <c r="D722" s="486"/>
      <c r="E722" s="485"/>
    </row>
    <row r="723" spans="1:5" ht="15.75" customHeight="1">
      <c r="A723" s="485"/>
      <c r="B723" s="485"/>
      <c r="C723" s="815"/>
      <c r="D723" s="486"/>
      <c r="E723" s="485"/>
    </row>
    <row r="724" spans="1:5" ht="15.75" customHeight="1">
      <c r="A724" s="485"/>
      <c r="B724" s="485"/>
      <c r="C724" s="815"/>
      <c r="D724" s="486"/>
      <c r="E724" s="485"/>
    </row>
    <row r="725" spans="1:5" ht="15.75" customHeight="1">
      <c r="A725" s="485"/>
      <c r="B725" s="485"/>
      <c r="C725" s="815"/>
      <c r="D725" s="486"/>
      <c r="E725" s="485"/>
    </row>
    <row r="726" spans="1:5" ht="15.75" customHeight="1">
      <c r="A726" s="485"/>
      <c r="B726" s="485"/>
      <c r="C726" s="815"/>
      <c r="D726" s="486"/>
      <c r="E726" s="485"/>
    </row>
    <row r="727" spans="1:5" ht="15.75" customHeight="1">
      <c r="A727" s="485"/>
      <c r="B727" s="485"/>
      <c r="C727" s="815"/>
      <c r="D727" s="486"/>
      <c r="E727" s="485"/>
    </row>
    <row r="728" spans="1:5" ht="15.75" customHeight="1">
      <c r="A728" s="485"/>
      <c r="B728" s="485"/>
      <c r="C728" s="815"/>
      <c r="D728" s="486"/>
      <c r="E728" s="485"/>
    </row>
    <row r="729" spans="1:5" ht="15.75" customHeight="1">
      <c r="A729" s="485"/>
      <c r="B729" s="485"/>
      <c r="C729" s="815"/>
      <c r="D729" s="486"/>
      <c r="E729" s="485"/>
    </row>
    <row r="730" spans="1:5" ht="15.75" customHeight="1">
      <c r="A730" s="485"/>
      <c r="B730" s="485"/>
      <c r="C730" s="815"/>
      <c r="D730" s="486"/>
      <c r="E730" s="485"/>
    </row>
    <row r="731" spans="1:5" ht="15.75" customHeight="1">
      <c r="A731" s="485"/>
      <c r="B731" s="485"/>
      <c r="C731" s="815"/>
      <c r="D731" s="486"/>
      <c r="E731" s="485"/>
    </row>
    <row r="732" spans="1:5" ht="15.75" customHeight="1">
      <c r="A732" s="485"/>
      <c r="B732" s="485"/>
      <c r="C732" s="815"/>
      <c r="D732" s="486"/>
      <c r="E732" s="485"/>
    </row>
    <row r="733" spans="1:5" ht="15.75" customHeight="1">
      <c r="A733" s="485"/>
      <c r="B733" s="485"/>
      <c r="C733" s="815"/>
      <c r="D733" s="486"/>
      <c r="E733" s="485"/>
    </row>
    <row r="734" spans="1:5" ht="15.75" customHeight="1">
      <c r="A734" s="485"/>
      <c r="B734" s="485"/>
      <c r="C734" s="815"/>
      <c r="D734" s="486"/>
      <c r="E734" s="485"/>
    </row>
    <row r="735" spans="1:5" ht="15.75" customHeight="1">
      <c r="A735" s="485"/>
      <c r="B735" s="485"/>
      <c r="C735" s="815"/>
      <c r="D735" s="486"/>
      <c r="E735" s="485"/>
    </row>
    <row r="736" spans="1:5" ht="15.75" customHeight="1">
      <c r="A736" s="485"/>
      <c r="B736" s="485"/>
      <c r="C736" s="815"/>
      <c r="D736" s="486"/>
      <c r="E736" s="485"/>
    </row>
    <row r="737" spans="1:5" ht="15.75" customHeight="1">
      <c r="A737" s="485"/>
      <c r="B737" s="485"/>
      <c r="C737" s="815"/>
      <c r="D737" s="486"/>
      <c r="E737" s="485"/>
    </row>
    <row r="738" spans="1:5" ht="15.75" customHeight="1">
      <c r="A738" s="485"/>
      <c r="B738" s="485"/>
      <c r="C738" s="815"/>
      <c r="D738" s="486"/>
      <c r="E738" s="485"/>
    </row>
    <row r="739" spans="1:5" ht="15.75" customHeight="1">
      <c r="A739" s="485"/>
      <c r="B739" s="485"/>
      <c r="C739" s="815"/>
      <c r="D739" s="486"/>
      <c r="E739" s="485"/>
    </row>
    <row r="740" spans="1:5" ht="15.75" customHeight="1">
      <c r="A740" s="485"/>
      <c r="B740" s="485"/>
      <c r="C740" s="815"/>
      <c r="D740" s="486"/>
      <c r="E740" s="485"/>
    </row>
    <row r="741" spans="1:5" ht="15.75" customHeight="1">
      <c r="A741" s="485"/>
      <c r="B741" s="485"/>
      <c r="C741" s="815"/>
      <c r="D741" s="486"/>
      <c r="E741" s="485"/>
    </row>
    <row r="742" spans="1:5" ht="15.75" customHeight="1">
      <c r="A742" s="485"/>
      <c r="B742" s="485"/>
      <c r="C742" s="815"/>
      <c r="D742" s="486"/>
      <c r="E742" s="485"/>
    </row>
    <row r="743" spans="1:5" ht="15.75" customHeight="1">
      <c r="A743" s="485"/>
      <c r="B743" s="485"/>
      <c r="C743" s="815"/>
      <c r="D743" s="486"/>
      <c r="E743" s="485"/>
    </row>
    <row r="744" spans="1:5" ht="15.75" customHeight="1">
      <c r="A744" s="485"/>
      <c r="B744" s="485"/>
      <c r="C744" s="815"/>
      <c r="D744" s="486"/>
      <c r="E744" s="485"/>
    </row>
    <row r="745" spans="1:5" ht="15.75" customHeight="1">
      <c r="A745" s="485"/>
      <c r="B745" s="485"/>
      <c r="C745" s="815"/>
      <c r="D745" s="486"/>
      <c r="E745" s="485"/>
    </row>
    <row r="746" spans="1:5" ht="15.75" customHeight="1">
      <c r="A746" s="485"/>
      <c r="B746" s="485"/>
      <c r="C746" s="815"/>
      <c r="D746" s="486"/>
      <c r="E746" s="485"/>
    </row>
    <row r="747" spans="1:5" ht="15.75" customHeight="1">
      <c r="A747" s="485"/>
      <c r="B747" s="485"/>
      <c r="C747" s="815"/>
      <c r="D747" s="486"/>
      <c r="E747" s="485"/>
    </row>
    <row r="748" spans="1:5" ht="15.75" customHeight="1">
      <c r="A748" s="485"/>
      <c r="B748" s="485"/>
      <c r="C748" s="815"/>
      <c r="D748" s="486"/>
      <c r="E748" s="485"/>
    </row>
    <row r="749" spans="1:5" ht="15.75" customHeight="1">
      <c r="A749" s="485"/>
      <c r="B749" s="485"/>
      <c r="C749" s="815"/>
      <c r="D749" s="486"/>
      <c r="E749" s="485"/>
    </row>
    <row r="750" spans="1:5" ht="15.75" customHeight="1">
      <c r="A750" s="485"/>
      <c r="B750" s="485"/>
      <c r="C750" s="815"/>
      <c r="D750" s="486"/>
      <c r="E750" s="485"/>
    </row>
    <row r="751" spans="1:5" ht="15.75" customHeight="1">
      <c r="A751" s="485"/>
      <c r="B751" s="485"/>
      <c r="C751" s="815"/>
      <c r="D751" s="486"/>
      <c r="E751" s="485"/>
    </row>
    <row r="752" spans="1:5" ht="15.75" customHeight="1">
      <c r="A752" s="485"/>
      <c r="B752" s="485"/>
      <c r="C752" s="815"/>
      <c r="D752" s="486"/>
      <c r="E752" s="485"/>
    </row>
    <row r="753" spans="1:5" ht="15.75" customHeight="1">
      <c r="A753" s="485"/>
      <c r="B753" s="485"/>
      <c r="C753" s="815"/>
      <c r="D753" s="486"/>
      <c r="E753" s="485"/>
    </row>
    <row r="754" spans="1:5" ht="15.75" customHeight="1">
      <c r="A754" s="485"/>
      <c r="B754" s="485"/>
      <c r="C754" s="815"/>
      <c r="D754" s="486"/>
      <c r="E754" s="485"/>
    </row>
    <row r="755" spans="1:5" ht="15.75" customHeight="1">
      <c r="A755" s="485"/>
      <c r="B755" s="485"/>
      <c r="C755" s="815"/>
      <c r="D755" s="486"/>
      <c r="E755" s="485"/>
    </row>
    <row r="756" spans="1:5" ht="15.75" customHeight="1">
      <c r="A756" s="485"/>
      <c r="B756" s="485"/>
      <c r="C756" s="815"/>
      <c r="D756" s="486"/>
      <c r="E756" s="485"/>
    </row>
    <row r="757" spans="1:5" ht="15.75" customHeight="1">
      <c r="A757" s="485"/>
      <c r="B757" s="485"/>
      <c r="C757" s="815"/>
      <c r="D757" s="486"/>
      <c r="E757" s="485"/>
    </row>
    <row r="758" spans="1:5" ht="15.75" customHeight="1">
      <c r="A758" s="485"/>
      <c r="B758" s="485"/>
      <c r="C758" s="815"/>
      <c r="D758" s="486"/>
      <c r="E758" s="485"/>
    </row>
    <row r="759" spans="1:5" ht="15.75" customHeight="1">
      <c r="A759" s="485"/>
      <c r="B759" s="485"/>
      <c r="C759" s="815"/>
      <c r="D759" s="486"/>
      <c r="E759" s="485"/>
    </row>
    <row r="760" spans="1:5" ht="15.75" customHeight="1">
      <c r="A760" s="485"/>
      <c r="B760" s="485"/>
      <c r="C760" s="815"/>
      <c r="D760" s="486"/>
      <c r="E760" s="485"/>
    </row>
    <row r="761" spans="1:5" ht="15.75" customHeight="1">
      <c r="A761" s="485"/>
      <c r="B761" s="485"/>
      <c r="C761" s="815"/>
      <c r="D761" s="486"/>
      <c r="E761" s="485"/>
    </row>
    <row r="762" spans="1:5" ht="15.75" customHeight="1">
      <c r="A762" s="485"/>
      <c r="B762" s="485"/>
      <c r="C762" s="815"/>
      <c r="D762" s="486"/>
      <c r="E762" s="485"/>
    </row>
    <row r="763" spans="1:5" ht="15.75" customHeight="1">
      <c r="A763" s="485"/>
      <c r="B763" s="485"/>
      <c r="C763" s="815"/>
      <c r="D763" s="486"/>
      <c r="E763" s="485"/>
    </row>
    <row r="764" spans="1:5" ht="15.75" customHeight="1">
      <c r="A764" s="485"/>
      <c r="B764" s="485"/>
      <c r="C764" s="815"/>
      <c r="D764" s="486"/>
      <c r="E764" s="485"/>
    </row>
    <row r="765" spans="1:5" ht="15.75" customHeight="1">
      <c r="A765" s="485"/>
      <c r="B765" s="485"/>
      <c r="C765" s="815"/>
      <c r="D765" s="486"/>
      <c r="E765" s="485"/>
    </row>
    <row r="766" spans="1:5" ht="15.75" customHeight="1">
      <c r="A766" s="485"/>
      <c r="B766" s="485"/>
      <c r="C766" s="815"/>
      <c r="D766" s="486"/>
      <c r="E766" s="485"/>
    </row>
    <row r="767" spans="1:5" ht="15.75" customHeight="1">
      <c r="A767" s="485"/>
      <c r="B767" s="485"/>
      <c r="C767" s="815"/>
      <c r="D767" s="486"/>
      <c r="E767" s="485"/>
    </row>
    <row r="768" spans="1:5" ht="15.75" customHeight="1">
      <c r="A768" s="485"/>
      <c r="B768" s="485"/>
      <c r="C768" s="815"/>
      <c r="D768" s="486"/>
      <c r="E768" s="485"/>
    </row>
    <row r="769" spans="1:5" ht="15.75" customHeight="1">
      <c r="A769" s="485"/>
      <c r="B769" s="485"/>
      <c r="C769" s="815"/>
      <c r="D769" s="486"/>
      <c r="E769" s="485"/>
    </row>
    <row r="770" spans="1:5" ht="15.75" customHeight="1">
      <c r="A770" s="485"/>
      <c r="B770" s="485"/>
      <c r="C770" s="815"/>
      <c r="D770" s="486"/>
      <c r="E770" s="485"/>
    </row>
    <row r="771" spans="1:5" ht="15.75" customHeight="1">
      <c r="A771" s="485"/>
      <c r="B771" s="485"/>
      <c r="C771" s="815"/>
      <c r="D771" s="486"/>
      <c r="E771" s="485"/>
    </row>
    <row r="772" spans="1:5" ht="15.75" customHeight="1">
      <c r="A772" s="485"/>
      <c r="B772" s="485"/>
      <c r="C772" s="815"/>
      <c r="D772" s="486"/>
      <c r="E772" s="485"/>
    </row>
    <row r="773" spans="1:5" ht="15.75" customHeight="1">
      <c r="A773" s="485"/>
      <c r="B773" s="485"/>
      <c r="C773" s="815"/>
      <c r="D773" s="486"/>
      <c r="E773" s="485"/>
    </row>
    <row r="774" spans="1:5" ht="15.75" customHeight="1">
      <c r="A774" s="485"/>
      <c r="B774" s="485"/>
      <c r="C774" s="815"/>
      <c r="D774" s="486"/>
      <c r="E774" s="485"/>
    </row>
    <row r="775" spans="1:5" ht="15.75" customHeight="1">
      <c r="A775" s="485"/>
      <c r="B775" s="485"/>
      <c r="C775" s="815"/>
      <c r="D775" s="486"/>
      <c r="E775" s="485"/>
    </row>
    <row r="776" spans="1:5" ht="15.75" customHeight="1">
      <c r="A776" s="485"/>
      <c r="B776" s="485"/>
      <c r="C776" s="815"/>
      <c r="D776" s="486"/>
      <c r="E776" s="485"/>
    </row>
    <row r="777" spans="1:5" ht="15.75" customHeight="1">
      <c r="A777" s="485"/>
      <c r="B777" s="485"/>
      <c r="C777" s="815"/>
      <c r="D777" s="486"/>
      <c r="E777" s="485"/>
    </row>
    <row r="778" spans="1:5" ht="15.75" customHeight="1">
      <c r="A778" s="485"/>
      <c r="B778" s="485"/>
      <c r="C778" s="815"/>
      <c r="D778" s="486"/>
      <c r="E778" s="485"/>
    </row>
    <row r="779" spans="1:5" ht="15.75" customHeight="1">
      <c r="A779" s="485"/>
      <c r="B779" s="485"/>
      <c r="C779" s="815"/>
      <c r="D779" s="486"/>
      <c r="E779" s="485"/>
    </row>
    <row r="780" spans="1:5" ht="15.75" customHeight="1">
      <c r="A780" s="485"/>
      <c r="B780" s="485"/>
      <c r="C780" s="815"/>
      <c r="D780" s="486"/>
      <c r="E780" s="485"/>
    </row>
    <row r="781" spans="1:5" ht="15.75" customHeight="1">
      <c r="A781" s="485"/>
      <c r="B781" s="485"/>
      <c r="C781" s="815"/>
      <c r="D781" s="486"/>
      <c r="E781" s="485"/>
    </row>
    <row r="782" spans="1:5" ht="15.75" customHeight="1">
      <c r="A782" s="485"/>
      <c r="B782" s="485"/>
      <c r="C782" s="815"/>
      <c r="D782" s="486"/>
      <c r="E782" s="485"/>
    </row>
    <row r="783" spans="1:5" ht="15.75" customHeight="1">
      <c r="A783" s="485"/>
      <c r="B783" s="485"/>
      <c r="C783" s="815"/>
      <c r="D783" s="486"/>
      <c r="E783" s="485"/>
    </row>
    <row r="784" spans="1:5" ht="15.75" customHeight="1">
      <c r="A784" s="485"/>
      <c r="B784" s="485"/>
      <c r="C784" s="815"/>
      <c r="D784" s="486"/>
      <c r="E784" s="485"/>
    </row>
    <row r="785" spans="1:5" ht="15.75" customHeight="1">
      <c r="A785" s="485"/>
      <c r="B785" s="485"/>
      <c r="C785" s="815"/>
      <c r="D785" s="486"/>
      <c r="E785" s="485"/>
    </row>
    <row r="786" spans="1:5" ht="15.75" customHeight="1">
      <c r="A786" s="485"/>
      <c r="B786" s="485"/>
      <c r="C786" s="815"/>
      <c r="D786" s="486"/>
      <c r="E786" s="485"/>
    </row>
    <row r="787" spans="1:5" ht="15.75" customHeight="1">
      <c r="A787" s="485"/>
      <c r="B787" s="485"/>
      <c r="C787" s="815"/>
      <c r="D787" s="486"/>
      <c r="E787" s="485"/>
    </row>
    <row r="788" spans="1:5" ht="15.75" customHeight="1">
      <c r="A788" s="485"/>
      <c r="B788" s="485"/>
      <c r="C788" s="815"/>
      <c r="D788" s="486"/>
      <c r="E788" s="485"/>
    </row>
    <row r="789" spans="1:5" ht="15.75" customHeight="1">
      <c r="A789" s="485"/>
      <c r="B789" s="485"/>
      <c r="C789" s="815"/>
      <c r="D789" s="486"/>
      <c r="E789" s="485"/>
    </row>
    <row r="790" spans="1:5" ht="15.75" customHeight="1">
      <c r="A790" s="485"/>
      <c r="B790" s="485"/>
      <c r="C790" s="815"/>
      <c r="D790" s="486"/>
      <c r="E790" s="485"/>
    </row>
    <row r="791" spans="1:5" ht="15.75" customHeight="1">
      <c r="A791" s="485"/>
      <c r="B791" s="485"/>
      <c r="C791" s="815"/>
      <c r="D791" s="486"/>
      <c r="E791" s="485"/>
    </row>
    <row r="792" spans="1:5" ht="15.75" customHeight="1">
      <c r="A792" s="485"/>
      <c r="B792" s="485"/>
      <c r="C792" s="815"/>
      <c r="D792" s="486"/>
      <c r="E792" s="485"/>
    </row>
    <row r="793" spans="1:5" ht="15.75" customHeight="1">
      <c r="A793" s="485"/>
      <c r="B793" s="485"/>
      <c r="C793" s="815"/>
      <c r="D793" s="486"/>
      <c r="E793" s="485"/>
    </row>
    <row r="794" spans="1:5" ht="15.75" customHeight="1">
      <c r="A794" s="485"/>
      <c r="B794" s="485"/>
      <c r="C794" s="815"/>
      <c r="D794" s="486"/>
      <c r="E794" s="485"/>
    </row>
    <row r="795" spans="1:5" ht="15.75" customHeight="1">
      <c r="A795" s="485"/>
      <c r="B795" s="485"/>
      <c r="C795" s="815"/>
      <c r="D795" s="486"/>
      <c r="E795" s="485"/>
    </row>
    <row r="796" spans="1:5" ht="15.75" customHeight="1">
      <c r="A796" s="485"/>
      <c r="B796" s="485"/>
      <c r="C796" s="815"/>
      <c r="D796" s="486"/>
      <c r="E796" s="485"/>
    </row>
    <row r="797" spans="1:5" ht="15.75" customHeight="1">
      <c r="A797" s="485"/>
      <c r="B797" s="485"/>
      <c r="C797" s="815"/>
      <c r="D797" s="486"/>
      <c r="E797" s="485"/>
    </row>
    <row r="798" spans="1:5" ht="15.75" customHeight="1">
      <c r="A798" s="485"/>
      <c r="B798" s="485"/>
      <c r="C798" s="815"/>
      <c r="D798" s="486"/>
      <c r="E798" s="485"/>
    </row>
    <row r="799" spans="1:5" ht="15.75" customHeight="1">
      <c r="A799" s="485"/>
      <c r="B799" s="485"/>
      <c r="C799" s="815"/>
      <c r="D799" s="486"/>
      <c r="E799" s="485"/>
    </row>
    <row r="800" spans="1:5" ht="15.75" customHeight="1">
      <c r="A800" s="485"/>
      <c r="B800" s="485"/>
      <c r="C800" s="815"/>
      <c r="D800" s="486"/>
      <c r="E800" s="485"/>
    </row>
    <row r="801" spans="1:5" ht="15.75" customHeight="1">
      <c r="A801" s="485"/>
      <c r="B801" s="485"/>
      <c r="C801" s="815"/>
      <c r="D801" s="486"/>
      <c r="E801" s="485"/>
    </row>
    <row r="802" spans="1:5" ht="15.75" customHeight="1">
      <c r="A802" s="485"/>
      <c r="B802" s="485"/>
      <c r="C802" s="815"/>
      <c r="D802" s="486"/>
      <c r="E802" s="485"/>
    </row>
    <row r="803" spans="1:5" ht="15.75" customHeight="1">
      <c r="A803" s="485"/>
      <c r="B803" s="485"/>
      <c r="C803" s="815"/>
      <c r="D803" s="486"/>
      <c r="E803" s="485"/>
    </row>
    <row r="804" spans="1:5" ht="15.75" customHeight="1">
      <c r="A804" s="485"/>
      <c r="B804" s="485"/>
      <c r="C804" s="815"/>
      <c r="D804" s="486"/>
      <c r="E804" s="485"/>
    </row>
    <row r="805" spans="1:5" ht="15.75" customHeight="1">
      <c r="A805" s="485"/>
      <c r="B805" s="485"/>
      <c r="C805" s="815"/>
      <c r="D805" s="486"/>
      <c r="E805" s="485"/>
    </row>
    <row r="806" spans="1:5" ht="15.75" customHeight="1">
      <c r="A806" s="485"/>
      <c r="B806" s="485"/>
      <c r="C806" s="815"/>
      <c r="D806" s="486"/>
      <c r="E806" s="485"/>
    </row>
    <row r="807" spans="1:5" ht="15.75" customHeight="1">
      <c r="A807" s="485"/>
      <c r="B807" s="485"/>
      <c r="C807" s="815"/>
      <c r="D807" s="486"/>
      <c r="E807" s="485"/>
    </row>
    <row r="808" spans="1:5" ht="15.75" customHeight="1">
      <c r="A808" s="485"/>
      <c r="B808" s="485"/>
      <c r="C808" s="815"/>
      <c r="D808" s="486"/>
      <c r="E808" s="485"/>
    </row>
    <row r="809" spans="1:5" ht="15.75" customHeight="1">
      <c r="A809" s="485"/>
      <c r="B809" s="485"/>
      <c r="C809" s="815"/>
      <c r="D809" s="486"/>
      <c r="E809" s="485"/>
    </row>
    <row r="810" spans="1:5" ht="15.75" customHeight="1">
      <c r="A810" s="485"/>
      <c r="B810" s="485"/>
      <c r="C810" s="815"/>
      <c r="D810" s="486"/>
      <c r="E810" s="485"/>
    </row>
    <row r="811" spans="1:5" ht="15.75" customHeight="1">
      <c r="A811" s="485"/>
      <c r="B811" s="485"/>
      <c r="C811" s="815"/>
      <c r="D811" s="486"/>
      <c r="E811" s="485"/>
    </row>
    <row r="812" spans="1:5" ht="15.75" customHeight="1">
      <c r="A812" s="485"/>
      <c r="B812" s="485"/>
      <c r="C812" s="815"/>
      <c r="D812" s="486"/>
      <c r="E812" s="485"/>
    </row>
    <row r="813" spans="1:5" ht="15.75" customHeight="1">
      <c r="A813" s="485"/>
      <c r="B813" s="485"/>
      <c r="C813" s="815"/>
      <c r="D813" s="486"/>
      <c r="E813" s="485"/>
    </row>
    <row r="814" spans="1:5" ht="15.75" customHeight="1">
      <c r="A814" s="485"/>
      <c r="B814" s="485"/>
      <c r="C814" s="815"/>
      <c r="D814" s="486"/>
      <c r="E814" s="485"/>
    </row>
    <row r="815" spans="1:5" ht="15.75" customHeight="1">
      <c r="A815" s="485"/>
      <c r="B815" s="485"/>
      <c r="C815" s="815"/>
      <c r="D815" s="486"/>
      <c r="E815" s="485"/>
    </row>
    <row r="816" spans="1:5" ht="15.75" customHeight="1">
      <c r="A816" s="485"/>
      <c r="B816" s="485"/>
      <c r="C816" s="815"/>
      <c r="D816" s="486"/>
      <c r="E816" s="485"/>
    </row>
    <row r="817" spans="1:5" ht="15.75" customHeight="1">
      <c r="A817" s="485"/>
      <c r="B817" s="485"/>
      <c r="C817" s="815"/>
      <c r="D817" s="486"/>
      <c r="E817" s="485"/>
    </row>
    <row r="818" spans="1:5" ht="15.75" customHeight="1">
      <c r="A818" s="485"/>
      <c r="B818" s="485"/>
      <c r="C818" s="815"/>
      <c r="D818" s="486"/>
      <c r="E818" s="485"/>
    </row>
    <row r="819" spans="1:5" ht="15.75" customHeight="1">
      <c r="A819" s="485"/>
      <c r="B819" s="485"/>
      <c r="C819" s="815"/>
      <c r="D819" s="486"/>
      <c r="E819" s="485"/>
    </row>
    <row r="820" spans="1:5" ht="15.75" customHeight="1">
      <c r="A820" s="485"/>
      <c r="B820" s="485"/>
      <c r="C820" s="815"/>
      <c r="D820" s="486"/>
      <c r="E820" s="485"/>
    </row>
    <row r="821" spans="1:5" ht="15.75" customHeight="1">
      <c r="A821" s="485"/>
      <c r="B821" s="485"/>
      <c r="C821" s="815"/>
      <c r="D821" s="486"/>
      <c r="E821" s="485"/>
    </row>
    <row r="822" spans="1:5" ht="15.75" customHeight="1">
      <c r="A822" s="485"/>
      <c r="B822" s="485"/>
      <c r="C822" s="815"/>
      <c r="D822" s="486"/>
      <c r="E822" s="485"/>
    </row>
    <row r="823" spans="1:5" ht="15.75" customHeight="1">
      <c r="A823" s="485"/>
      <c r="B823" s="485"/>
      <c r="C823" s="815"/>
      <c r="D823" s="486"/>
      <c r="E823" s="485"/>
    </row>
    <row r="824" spans="1:5" ht="15.75" customHeight="1">
      <c r="A824" s="485"/>
      <c r="B824" s="485"/>
      <c r="C824" s="815"/>
      <c r="D824" s="486"/>
      <c r="E824" s="485"/>
    </row>
    <row r="825" spans="1:5" ht="15.75" customHeight="1">
      <c r="A825" s="485"/>
      <c r="B825" s="485"/>
      <c r="C825" s="815"/>
      <c r="D825" s="486"/>
      <c r="E825" s="485"/>
    </row>
    <row r="826" spans="1:5" ht="15.75" customHeight="1">
      <c r="A826" s="485"/>
      <c r="B826" s="485"/>
      <c r="C826" s="815"/>
      <c r="D826" s="486"/>
      <c r="E826" s="485"/>
    </row>
    <row r="827" spans="1:5" ht="15.75" customHeight="1">
      <c r="A827" s="485"/>
      <c r="B827" s="485"/>
      <c r="C827" s="815"/>
      <c r="D827" s="486"/>
      <c r="E827" s="485"/>
    </row>
    <row r="828" spans="1:5" ht="15.75" customHeight="1">
      <c r="A828" s="485"/>
      <c r="B828" s="485"/>
      <c r="C828" s="815"/>
      <c r="D828" s="486"/>
      <c r="E828" s="485"/>
    </row>
    <row r="829" spans="1:5" ht="15.75" customHeight="1">
      <c r="A829" s="485"/>
      <c r="B829" s="485"/>
      <c r="C829" s="815"/>
      <c r="D829" s="486"/>
      <c r="E829" s="485"/>
    </row>
    <row r="830" spans="1:5" ht="15.75" customHeight="1">
      <c r="A830" s="485"/>
      <c r="B830" s="485"/>
      <c r="C830" s="815"/>
      <c r="D830" s="486"/>
      <c r="E830" s="485"/>
    </row>
    <row r="831" spans="1:5" ht="15.75" customHeight="1">
      <c r="A831" s="485"/>
      <c r="B831" s="485"/>
      <c r="C831" s="815"/>
      <c r="D831" s="486"/>
      <c r="E831" s="485"/>
    </row>
    <row r="832" spans="1:5" ht="15.75" customHeight="1">
      <c r="A832" s="485"/>
      <c r="B832" s="485"/>
      <c r="C832" s="815"/>
      <c r="D832" s="486"/>
      <c r="E832" s="485"/>
    </row>
    <row r="833" spans="1:5" ht="15.75" customHeight="1">
      <c r="A833" s="485"/>
      <c r="B833" s="485"/>
      <c r="C833" s="815"/>
      <c r="D833" s="486"/>
      <c r="E833" s="485"/>
    </row>
    <row r="834" spans="1:5" ht="15.75" customHeight="1">
      <c r="A834" s="485"/>
      <c r="B834" s="485"/>
      <c r="C834" s="815"/>
      <c r="D834" s="486"/>
      <c r="E834" s="485"/>
    </row>
    <row r="835" spans="1:5" ht="15.75" customHeight="1">
      <c r="A835" s="485"/>
      <c r="B835" s="485"/>
      <c r="C835" s="815"/>
      <c r="D835" s="486"/>
      <c r="E835" s="485"/>
    </row>
    <row r="836" spans="1:5" ht="15.75" customHeight="1">
      <c r="A836" s="485"/>
      <c r="B836" s="485"/>
      <c r="C836" s="815"/>
      <c r="D836" s="486"/>
      <c r="E836" s="485"/>
    </row>
    <row r="837" spans="1:5" ht="15.75" customHeight="1">
      <c r="A837" s="485"/>
      <c r="B837" s="485"/>
      <c r="C837" s="815"/>
      <c r="D837" s="486"/>
      <c r="E837" s="485"/>
    </row>
    <row r="838" spans="1:5" ht="15.75" customHeight="1">
      <c r="A838" s="485"/>
      <c r="B838" s="485"/>
      <c r="C838" s="815"/>
      <c r="D838" s="486"/>
      <c r="E838" s="485"/>
    </row>
    <row r="839" spans="1:5" ht="15.75" customHeight="1">
      <c r="A839" s="485"/>
      <c r="B839" s="485"/>
      <c r="C839" s="815"/>
      <c r="D839" s="486"/>
      <c r="E839" s="485"/>
    </row>
    <row r="840" spans="1:5" ht="15.75" customHeight="1">
      <c r="A840" s="485"/>
      <c r="B840" s="485"/>
      <c r="C840" s="815"/>
      <c r="D840" s="486"/>
      <c r="E840" s="485"/>
    </row>
    <row r="841" spans="1:5" ht="15.75" customHeight="1">
      <c r="A841" s="485"/>
      <c r="B841" s="485"/>
      <c r="C841" s="815"/>
      <c r="D841" s="486"/>
      <c r="E841" s="485"/>
    </row>
    <row r="842" spans="1:5" ht="15.75" customHeight="1">
      <c r="A842" s="485"/>
      <c r="B842" s="485"/>
      <c r="C842" s="815"/>
      <c r="D842" s="486"/>
      <c r="E842" s="485"/>
    </row>
    <row r="843" spans="1:5" ht="15.75" customHeight="1">
      <c r="A843" s="485"/>
      <c r="B843" s="485"/>
      <c r="C843" s="815"/>
      <c r="D843" s="486"/>
      <c r="E843" s="485"/>
    </row>
    <row r="844" spans="1:5" ht="15.75" customHeight="1">
      <c r="A844" s="485"/>
      <c r="B844" s="485"/>
      <c r="C844" s="815"/>
      <c r="D844" s="486"/>
      <c r="E844" s="485"/>
    </row>
    <row r="845" spans="1:5" ht="15.75" customHeight="1">
      <c r="A845" s="485"/>
      <c r="B845" s="485"/>
      <c r="C845" s="815"/>
      <c r="D845" s="486"/>
      <c r="E845" s="485"/>
    </row>
    <row r="846" spans="1:5" ht="15.75" customHeight="1">
      <c r="A846" s="485"/>
      <c r="B846" s="485"/>
      <c r="C846" s="815"/>
      <c r="D846" s="486"/>
      <c r="E846" s="485"/>
    </row>
    <row r="847" spans="1:5" ht="15.75" customHeight="1">
      <c r="A847" s="485"/>
      <c r="B847" s="485"/>
      <c r="C847" s="815"/>
      <c r="D847" s="486"/>
      <c r="E847" s="485"/>
    </row>
    <row r="848" spans="1:5" ht="15.75" customHeight="1">
      <c r="A848" s="485"/>
      <c r="B848" s="485"/>
      <c r="C848" s="815"/>
      <c r="D848" s="486"/>
      <c r="E848" s="485"/>
    </row>
    <row r="849" spans="1:5" ht="15.75" customHeight="1">
      <c r="A849" s="485"/>
      <c r="B849" s="485"/>
      <c r="C849" s="815"/>
      <c r="D849" s="486"/>
      <c r="E849" s="485"/>
    </row>
    <row r="850" spans="1:5" ht="15.75" customHeight="1">
      <c r="A850" s="485"/>
      <c r="B850" s="485"/>
      <c r="C850" s="815"/>
      <c r="D850" s="486"/>
      <c r="E850" s="485"/>
    </row>
    <row r="851" spans="1:5" ht="15.75" customHeight="1">
      <c r="A851" s="485"/>
      <c r="B851" s="485"/>
      <c r="C851" s="815"/>
      <c r="D851" s="486"/>
      <c r="E851" s="485"/>
    </row>
    <row r="852" spans="1:5" ht="15.75" customHeight="1">
      <c r="A852" s="485"/>
      <c r="B852" s="485"/>
      <c r="C852" s="815"/>
      <c r="D852" s="486"/>
      <c r="E852" s="485"/>
    </row>
    <row r="853" spans="1:5" ht="15.75" customHeight="1">
      <c r="A853" s="485"/>
      <c r="B853" s="485"/>
      <c r="C853" s="815"/>
      <c r="D853" s="486"/>
      <c r="E853" s="485"/>
    </row>
    <row r="854" spans="1:5" ht="15.75" customHeight="1">
      <c r="A854" s="485"/>
      <c r="B854" s="485"/>
      <c r="C854" s="815"/>
      <c r="D854" s="486"/>
      <c r="E854" s="485"/>
    </row>
    <row r="855" spans="1:5" ht="15.75" customHeight="1">
      <c r="A855" s="485"/>
      <c r="B855" s="485"/>
      <c r="C855" s="815"/>
      <c r="D855" s="486"/>
      <c r="E855" s="485"/>
    </row>
    <row r="856" spans="1:5" ht="15.75" customHeight="1">
      <c r="A856" s="485"/>
      <c r="B856" s="485"/>
      <c r="C856" s="815"/>
      <c r="D856" s="486"/>
      <c r="E856" s="485"/>
    </row>
    <row r="857" spans="1:5" ht="15.75" customHeight="1">
      <c r="A857" s="485"/>
      <c r="B857" s="485"/>
      <c r="C857" s="815"/>
      <c r="D857" s="486"/>
      <c r="E857" s="485"/>
    </row>
    <row r="858" spans="1:5" ht="15.75" customHeight="1">
      <c r="A858" s="485"/>
      <c r="B858" s="485"/>
      <c r="C858" s="815"/>
      <c r="D858" s="486"/>
      <c r="E858" s="485"/>
    </row>
    <row r="859" spans="1:5" ht="15.75" customHeight="1">
      <c r="A859" s="485"/>
      <c r="B859" s="485"/>
      <c r="C859" s="815"/>
      <c r="D859" s="486"/>
      <c r="E859" s="485"/>
    </row>
    <row r="860" spans="1:5" ht="15.75" customHeight="1">
      <c r="A860" s="485"/>
      <c r="B860" s="485"/>
      <c r="C860" s="815"/>
      <c r="D860" s="486"/>
      <c r="E860" s="485"/>
    </row>
    <row r="861" spans="1:5" ht="15.75" customHeight="1">
      <c r="A861" s="485"/>
      <c r="B861" s="485"/>
      <c r="C861" s="815"/>
      <c r="D861" s="486"/>
      <c r="E861" s="485"/>
    </row>
    <row r="862" spans="1:5" ht="15.75" customHeight="1">
      <c r="A862" s="485"/>
      <c r="B862" s="485"/>
      <c r="C862" s="815"/>
      <c r="D862" s="486"/>
      <c r="E862" s="485"/>
    </row>
    <row r="863" spans="1:5" ht="15.75" customHeight="1">
      <c r="A863" s="485"/>
      <c r="B863" s="485"/>
      <c r="C863" s="815"/>
      <c r="D863" s="486"/>
      <c r="E863" s="485"/>
    </row>
    <row r="864" spans="1:5" ht="15.75" customHeight="1">
      <c r="A864" s="485"/>
      <c r="B864" s="485"/>
      <c r="C864" s="815"/>
      <c r="D864" s="486"/>
      <c r="E864" s="485"/>
    </row>
    <row r="865" spans="1:5" ht="15.75" customHeight="1">
      <c r="A865" s="485"/>
      <c r="B865" s="485"/>
      <c r="C865" s="815"/>
      <c r="D865" s="486"/>
      <c r="E865" s="485"/>
    </row>
    <row r="866" spans="1:5" ht="15.75" customHeight="1">
      <c r="A866" s="485"/>
      <c r="B866" s="485"/>
      <c r="C866" s="815"/>
      <c r="D866" s="486"/>
      <c r="E866" s="485"/>
    </row>
    <row r="867" spans="1:5" ht="15.75" customHeight="1">
      <c r="A867" s="485"/>
      <c r="B867" s="485"/>
      <c r="C867" s="815"/>
      <c r="D867" s="486"/>
      <c r="E867" s="485"/>
    </row>
    <row r="868" spans="1:5" ht="15.75" customHeight="1">
      <c r="A868" s="485"/>
      <c r="B868" s="485"/>
      <c r="C868" s="815"/>
      <c r="D868" s="486"/>
      <c r="E868" s="485"/>
    </row>
    <row r="869" spans="1:5" ht="15.75" customHeight="1">
      <c r="A869" s="485"/>
      <c r="B869" s="485"/>
      <c r="C869" s="815"/>
      <c r="D869" s="486"/>
      <c r="E869" s="485"/>
    </row>
    <row r="870" spans="1:5" ht="15.75" customHeight="1">
      <c r="A870" s="485"/>
      <c r="B870" s="485"/>
      <c r="C870" s="815"/>
      <c r="D870" s="486"/>
      <c r="E870" s="485"/>
    </row>
    <row r="871" spans="1:5" ht="15.75" customHeight="1">
      <c r="A871" s="485"/>
      <c r="B871" s="485"/>
      <c r="C871" s="815"/>
      <c r="D871" s="486"/>
      <c r="E871" s="485"/>
    </row>
    <row r="872" spans="1:5" ht="15.75" customHeight="1">
      <c r="A872" s="485"/>
      <c r="B872" s="485"/>
      <c r="C872" s="815"/>
      <c r="D872" s="486"/>
      <c r="E872" s="485"/>
    </row>
    <row r="873" spans="1:5" ht="15.75" customHeight="1">
      <c r="A873" s="485"/>
      <c r="B873" s="485"/>
      <c r="C873" s="815"/>
      <c r="D873" s="486"/>
      <c r="E873" s="485"/>
    </row>
    <row r="874" spans="1:5" ht="15.75" customHeight="1">
      <c r="A874" s="485"/>
      <c r="B874" s="485"/>
      <c r="C874" s="815"/>
      <c r="D874" s="486"/>
      <c r="E874" s="485"/>
    </row>
    <row r="875" spans="1:5" ht="15.75" customHeight="1">
      <c r="A875" s="485"/>
      <c r="B875" s="485"/>
      <c r="C875" s="815"/>
      <c r="D875" s="486"/>
      <c r="E875" s="485"/>
    </row>
    <row r="876" spans="1:5" ht="15.75" customHeight="1">
      <c r="A876" s="485"/>
      <c r="B876" s="485"/>
      <c r="C876" s="815"/>
      <c r="D876" s="486"/>
      <c r="E876" s="485"/>
    </row>
    <row r="877" spans="1:5" ht="15.75" customHeight="1">
      <c r="A877" s="485"/>
      <c r="B877" s="485"/>
      <c r="C877" s="815"/>
      <c r="D877" s="486"/>
      <c r="E877" s="485"/>
    </row>
    <row r="878" spans="1:5" ht="15.75" customHeight="1">
      <c r="A878" s="485"/>
      <c r="B878" s="485"/>
      <c r="C878" s="815"/>
      <c r="D878" s="486"/>
      <c r="E878" s="485"/>
    </row>
    <row r="879" spans="1:5" ht="15.75" customHeight="1">
      <c r="A879" s="485"/>
      <c r="B879" s="485"/>
      <c r="C879" s="815"/>
      <c r="D879" s="486"/>
      <c r="E879" s="485"/>
    </row>
    <row r="880" spans="1:5" ht="15.75" customHeight="1">
      <c r="A880" s="485"/>
      <c r="B880" s="485"/>
      <c r="C880" s="815"/>
      <c r="D880" s="486"/>
      <c r="E880" s="485"/>
    </row>
    <row r="881" spans="1:5" ht="15.75" customHeight="1">
      <c r="A881" s="485"/>
      <c r="B881" s="485"/>
      <c r="C881" s="815"/>
      <c r="D881" s="486"/>
      <c r="E881" s="485"/>
    </row>
    <row r="882" spans="1:5" ht="15.75" customHeight="1">
      <c r="A882" s="485"/>
      <c r="B882" s="485"/>
      <c r="C882" s="815"/>
      <c r="D882" s="486"/>
      <c r="E882" s="485"/>
    </row>
    <row r="883" spans="1:5" ht="15.75" customHeight="1">
      <c r="A883" s="485"/>
      <c r="B883" s="485"/>
      <c r="C883" s="815"/>
      <c r="D883" s="486"/>
      <c r="E883" s="485"/>
    </row>
    <row r="884" spans="1:5" ht="15.75" customHeight="1">
      <c r="A884" s="485"/>
      <c r="B884" s="485"/>
      <c r="C884" s="815"/>
      <c r="D884" s="486"/>
      <c r="E884" s="485"/>
    </row>
    <row r="885" spans="1:5" ht="15.75" customHeight="1">
      <c r="A885" s="485"/>
      <c r="B885" s="485"/>
      <c r="C885" s="815"/>
      <c r="D885" s="486"/>
      <c r="E885" s="485"/>
    </row>
    <row r="886" spans="1:5" ht="15.75" customHeight="1">
      <c r="A886" s="485"/>
      <c r="B886" s="485"/>
      <c r="C886" s="815"/>
      <c r="D886" s="486"/>
      <c r="E886" s="485"/>
    </row>
    <row r="887" spans="1:5" ht="15.75" customHeight="1">
      <c r="A887" s="485"/>
      <c r="B887" s="485"/>
      <c r="C887" s="815"/>
      <c r="D887" s="486"/>
      <c r="E887" s="485"/>
    </row>
    <row r="888" spans="1:5" ht="15.75" customHeight="1">
      <c r="A888" s="485"/>
      <c r="B888" s="485"/>
      <c r="C888" s="815"/>
      <c r="D888" s="486"/>
      <c r="E888" s="485"/>
    </row>
    <row r="889" spans="1:5" ht="15.75" customHeight="1">
      <c r="A889" s="485"/>
      <c r="B889" s="485"/>
      <c r="C889" s="815"/>
      <c r="D889" s="486"/>
      <c r="E889" s="485"/>
    </row>
    <row r="890" spans="1:5" ht="15.75" customHeight="1">
      <c r="A890" s="485"/>
      <c r="B890" s="485"/>
      <c r="C890" s="815"/>
      <c r="D890" s="486"/>
      <c r="E890" s="485"/>
    </row>
    <row r="891" spans="1:5" ht="15.75" customHeight="1">
      <c r="A891" s="485"/>
      <c r="B891" s="485"/>
      <c r="C891" s="815"/>
      <c r="D891" s="486"/>
      <c r="E891" s="485"/>
    </row>
    <row r="892" spans="1:5" ht="15.75" customHeight="1">
      <c r="A892" s="485"/>
      <c r="B892" s="485"/>
      <c r="C892" s="815"/>
      <c r="D892" s="486"/>
      <c r="E892" s="485"/>
    </row>
    <row r="893" spans="1:5" ht="15.75" customHeight="1">
      <c r="A893" s="485"/>
      <c r="B893" s="485"/>
      <c r="C893" s="815"/>
      <c r="D893" s="486"/>
      <c r="E893" s="485"/>
    </row>
    <row r="894" spans="1:5" ht="15.75" customHeight="1">
      <c r="A894" s="485"/>
      <c r="B894" s="485"/>
      <c r="C894" s="815"/>
      <c r="D894" s="486"/>
      <c r="E894" s="485"/>
    </row>
    <row r="895" spans="1:5" ht="15.75" customHeight="1">
      <c r="A895" s="485"/>
      <c r="B895" s="485"/>
      <c r="C895" s="815"/>
      <c r="D895" s="486"/>
      <c r="E895" s="485"/>
    </row>
    <row r="896" spans="1:5" ht="15.75" customHeight="1">
      <c r="A896" s="485"/>
      <c r="B896" s="485"/>
      <c r="C896" s="815"/>
      <c r="D896" s="486"/>
      <c r="E896" s="485"/>
    </row>
    <row r="897" spans="1:5" ht="15.75" customHeight="1">
      <c r="A897" s="485"/>
      <c r="B897" s="485"/>
      <c r="C897" s="815"/>
      <c r="D897" s="486"/>
      <c r="E897" s="485"/>
    </row>
    <row r="898" spans="1:5" ht="15.75" customHeight="1">
      <c r="A898" s="485"/>
      <c r="B898" s="485"/>
      <c r="C898" s="815"/>
      <c r="D898" s="486"/>
      <c r="E898" s="485"/>
    </row>
    <row r="899" spans="1:5" ht="15.75" customHeight="1">
      <c r="A899" s="485"/>
      <c r="B899" s="485"/>
      <c r="C899" s="815"/>
      <c r="D899" s="486"/>
      <c r="E899" s="485"/>
    </row>
    <row r="900" spans="1:5" ht="15.75" customHeight="1">
      <c r="A900" s="485"/>
      <c r="B900" s="485"/>
      <c r="C900" s="815"/>
      <c r="D900" s="486"/>
      <c r="E900" s="485"/>
    </row>
    <row r="901" spans="1:5" ht="15.75" customHeight="1">
      <c r="A901" s="485"/>
      <c r="B901" s="485"/>
      <c r="C901" s="815"/>
      <c r="D901" s="486"/>
      <c r="E901" s="485"/>
    </row>
    <row r="902" spans="1:5" ht="15.75" customHeight="1">
      <c r="A902" s="485"/>
      <c r="B902" s="485"/>
      <c r="C902" s="815"/>
      <c r="D902" s="486"/>
      <c r="E902" s="485"/>
    </row>
    <row r="903" spans="1:5" ht="15.75" customHeight="1">
      <c r="A903" s="485"/>
      <c r="B903" s="485"/>
      <c r="C903" s="815"/>
      <c r="D903" s="486"/>
      <c r="E903" s="485"/>
    </row>
    <row r="904" spans="1:5" ht="15.75" customHeight="1">
      <c r="A904" s="485"/>
      <c r="B904" s="485"/>
      <c r="C904" s="815"/>
      <c r="D904" s="486"/>
      <c r="E904" s="485"/>
    </row>
    <row r="905" spans="1:5" ht="15.75" customHeight="1">
      <c r="A905" s="485"/>
      <c r="B905" s="485"/>
      <c r="C905" s="815"/>
      <c r="D905" s="486"/>
      <c r="E905" s="485"/>
    </row>
    <row r="906" spans="1:5" ht="15.75" customHeight="1">
      <c r="A906" s="485"/>
      <c r="B906" s="485"/>
      <c r="C906" s="815"/>
      <c r="D906" s="486"/>
      <c r="E906" s="485"/>
    </row>
    <row r="907" spans="1:5" ht="15.75" customHeight="1">
      <c r="A907" s="485"/>
      <c r="B907" s="485"/>
      <c r="C907" s="815"/>
      <c r="D907" s="486"/>
      <c r="E907" s="485"/>
    </row>
    <row r="908" spans="1:5" ht="15.75" customHeight="1">
      <c r="A908" s="485"/>
      <c r="B908" s="485"/>
      <c r="C908" s="815"/>
      <c r="D908" s="486"/>
      <c r="E908" s="485"/>
    </row>
    <row r="909" spans="1:5" ht="15.75" customHeight="1">
      <c r="A909" s="485"/>
      <c r="B909" s="485"/>
      <c r="C909" s="815"/>
      <c r="D909" s="486"/>
      <c r="E909" s="485"/>
    </row>
    <row r="910" spans="1:5" ht="15.75" customHeight="1">
      <c r="A910" s="485"/>
      <c r="B910" s="485"/>
      <c r="C910" s="815"/>
      <c r="D910" s="486"/>
      <c r="E910" s="485"/>
    </row>
    <row r="911" spans="1:5" ht="15.75" customHeight="1">
      <c r="A911" s="485"/>
      <c r="B911" s="485"/>
      <c r="C911" s="815"/>
      <c r="D911" s="486"/>
      <c r="E911" s="485"/>
    </row>
    <row r="912" spans="1:5" ht="15.75" customHeight="1">
      <c r="A912" s="485"/>
      <c r="B912" s="485"/>
      <c r="C912" s="815"/>
      <c r="D912" s="486"/>
      <c r="E912" s="485"/>
    </row>
    <row r="913" spans="1:5" ht="15.75" customHeight="1">
      <c r="A913" s="485"/>
      <c r="B913" s="485"/>
      <c r="C913" s="815"/>
      <c r="D913" s="486"/>
      <c r="E913" s="485"/>
    </row>
    <row r="914" spans="1:5" ht="15.75" customHeight="1">
      <c r="A914" s="485"/>
      <c r="B914" s="485"/>
      <c r="C914" s="815"/>
      <c r="D914" s="486"/>
      <c r="E914" s="485"/>
    </row>
    <row r="915" spans="1:5" ht="15.75" customHeight="1">
      <c r="A915" s="485"/>
      <c r="B915" s="485"/>
      <c r="C915" s="815"/>
      <c r="D915" s="486"/>
      <c r="E915" s="485"/>
    </row>
    <row r="916" spans="1:5" ht="15.75" customHeight="1">
      <c r="A916" s="485"/>
      <c r="B916" s="485"/>
      <c r="C916" s="815"/>
      <c r="D916" s="486"/>
      <c r="E916" s="485"/>
    </row>
    <row r="917" spans="1:5" ht="15.75" customHeight="1">
      <c r="A917" s="485"/>
      <c r="B917" s="485"/>
      <c r="C917" s="815"/>
      <c r="D917" s="486"/>
      <c r="E917" s="485"/>
    </row>
    <row r="918" spans="1:5" ht="15.75" customHeight="1">
      <c r="A918" s="485"/>
      <c r="B918" s="485"/>
      <c r="C918" s="815"/>
      <c r="D918" s="486"/>
      <c r="E918" s="485"/>
    </row>
    <row r="919" spans="1:5" ht="15.75" customHeight="1">
      <c r="A919" s="485"/>
      <c r="B919" s="485"/>
      <c r="C919" s="815"/>
      <c r="D919" s="486"/>
      <c r="E919" s="485"/>
    </row>
    <row r="920" spans="1:5" ht="15.75" customHeight="1">
      <c r="A920" s="485"/>
      <c r="B920" s="485"/>
      <c r="C920" s="815"/>
      <c r="D920" s="486"/>
      <c r="E920" s="485"/>
    </row>
    <row r="921" spans="1:5" ht="15.75" customHeight="1">
      <c r="A921" s="485"/>
      <c r="B921" s="485"/>
      <c r="C921" s="815"/>
      <c r="D921" s="486"/>
      <c r="E921" s="485"/>
    </row>
    <row r="922" spans="1:5" ht="15.75" customHeight="1">
      <c r="A922" s="485"/>
      <c r="B922" s="485"/>
      <c r="C922" s="815"/>
      <c r="D922" s="486"/>
      <c r="E922" s="485"/>
    </row>
    <row r="923" spans="1:5" ht="15.75" customHeight="1">
      <c r="A923" s="485"/>
      <c r="B923" s="485"/>
      <c r="C923" s="815"/>
      <c r="D923" s="486"/>
      <c r="E923" s="485"/>
    </row>
    <row r="924" spans="1:5" ht="15.75" customHeight="1">
      <c r="A924" s="485"/>
      <c r="B924" s="485"/>
      <c r="C924" s="815"/>
      <c r="D924" s="486"/>
      <c r="E924" s="485"/>
    </row>
    <row r="925" spans="1:5" ht="15.75" customHeight="1">
      <c r="A925" s="485"/>
      <c r="B925" s="485"/>
      <c r="C925" s="815"/>
      <c r="D925" s="486"/>
      <c r="E925" s="485"/>
    </row>
    <row r="926" spans="1:5" ht="15.75" customHeight="1">
      <c r="A926" s="485"/>
      <c r="B926" s="485"/>
      <c r="C926" s="815"/>
      <c r="D926" s="486"/>
      <c r="E926" s="485"/>
    </row>
    <row r="927" spans="1:5" ht="15.75" customHeight="1">
      <c r="A927" s="485"/>
      <c r="B927" s="485"/>
      <c r="C927" s="815"/>
      <c r="D927" s="486"/>
      <c r="E927" s="485"/>
    </row>
    <row r="928" spans="1:5" ht="15.75" customHeight="1">
      <c r="A928" s="485"/>
      <c r="B928" s="485"/>
      <c r="C928" s="815"/>
      <c r="D928" s="486"/>
      <c r="E928" s="485"/>
    </row>
    <row r="929" spans="1:5" ht="15.75" customHeight="1">
      <c r="A929" s="485"/>
      <c r="B929" s="485"/>
      <c r="C929" s="815"/>
      <c r="D929" s="486"/>
      <c r="E929" s="485"/>
    </row>
    <row r="930" spans="1:5" ht="15.75" customHeight="1">
      <c r="A930" s="485"/>
      <c r="B930" s="485"/>
      <c r="C930" s="815"/>
      <c r="D930" s="486"/>
      <c r="E930" s="485"/>
    </row>
    <row r="931" spans="1:5" ht="15.75" customHeight="1">
      <c r="A931" s="485"/>
      <c r="B931" s="485"/>
      <c r="C931" s="815"/>
      <c r="D931" s="486"/>
      <c r="E931" s="485"/>
    </row>
    <row r="932" spans="1:5" ht="15.75" customHeight="1">
      <c r="A932" s="485"/>
      <c r="B932" s="485"/>
      <c r="C932" s="815"/>
      <c r="D932" s="486"/>
      <c r="E932" s="485"/>
    </row>
    <row r="933" spans="1:5" ht="15.75" customHeight="1">
      <c r="A933" s="485"/>
      <c r="B933" s="485"/>
      <c r="C933" s="815"/>
      <c r="D933" s="486"/>
      <c r="E933" s="485"/>
    </row>
    <row r="934" spans="1:5" ht="15.75" customHeight="1">
      <c r="A934" s="485"/>
      <c r="B934" s="485"/>
      <c r="C934" s="815"/>
      <c r="D934" s="486"/>
      <c r="E934" s="485"/>
    </row>
    <row r="935" spans="1:5" ht="15.75" customHeight="1">
      <c r="A935" s="485"/>
      <c r="B935" s="485"/>
      <c r="C935" s="815"/>
      <c r="D935" s="486"/>
      <c r="E935" s="485"/>
    </row>
    <row r="936" spans="1:5" ht="15.75" customHeight="1">
      <c r="A936" s="485"/>
      <c r="B936" s="485"/>
      <c r="C936" s="815"/>
      <c r="D936" s="486"/>
      <c r="E936" s="485"/>
    </row>
    <row r="937" spans="1:5" ht="15.75" customHeight="1">
      <c r="A937" s="485"/>
      <c r="B937" s="485"/>
      <c r="C937" s="815"/>
      <c r="D937" s="486"/>
      <c r="E937" s="485"/>
    </row>
    <row r="938" spans="1:5" ht="15.75" customHeight="1">
      <c r="A938" s="485"/>
      <c r="B938" s="485"/>
      <c r="C938" s="815"/>
      <c r="D938" s="486"/>
      <c r="E938" s="485"/>
    </row>
    <row r="939" spans="1:5" ht="15.75" customHeight="1">
      <c r="A939" s="485"/>
      <c r="B939" s="485"/>
      <c r="C939" s="815"/>
      <c r="D939" s="486"/>
      <c r="E939" s="485"/>
    </row>
    <row r="940" spans="1:5" ht="15.75" customHeight="1">
      <c r="A940" s="485"/>
      <c r="B940" s="485"/>
      <c r="C940" s="815"/>
      <c r="D940" s="486"/>
      <c r="E940" s="485"/>
    </row>
    <row r="941" spans="1:5" ht="15.75" customHeight="1">
      <c r="A941" s="485"/>
      <c r="B941" s="485"/>
      <c r="C941" s="815"/>
      <c r="D941" s="486"/>
      <c r="E941" s="485"/>
    </row>
    <row r="942" spans="1:5" ht="15.75" customHeight="1">
      <c r="A942" s="485"/>
      <c r="B942" s="485"/>
      <c r="C942" s="815"/>
      <c r="D942" s="486"/>
      <c r="E942" s="485"/>
    </row>
    <row r="943" spans="1:5" ht="15.75" customHeight="1">
      <c r="A943" s="485"/>
      <c r="B943" s="485"/>
      <c r="C943" s="815"/>
      <c r="D943" s="486"/>
      <c r="E943" s="485"/>
    </row>
    <row r="944" spans="1:5" ht="15.75" customHeight="1">
      <c r="A944" s="485"/>
      <c r="B944" s="485"/>
      <c r="C944" s="815"/>
      <c r="D944" s="486"/>
      <c r="E944" s="485"/>
    </row>
    <row r="945" spans="1:5" ht="15.75" customHeight="1">
      <c r="A945" s="485"/>
      <c r="B945" s="485"/>
      <c r="C945" s="815"/>
      <c r="D945" s="486"/>
      <c r="E945" s="485"/>
    </row>
    <row r="946" spans="1:5" ht="15.75" customHeight="1">
      <c r="A946" s="485"/>
      <c r="B946" s="485"/>
      <c r="C946" s="815"/>
      <c r="D946" s="486"/>
      <c r="E946" s="485"/>
    </row>
    <row r="947" spans="1:5" ht="15.75" customHeight="1">
      <c r="A947" s="485"/>
      <c r="B947" s="485"/>
      <c r="C947" s="815"/>
      <c r="D947" s="486"/>
      <c r="E947" s="485"/>
    </row>
    <row r="948" spans="1:5" ht="15.75" customHeight="1">
      <c r="A948" s="485"/>
      <c r="B948" s="485"/>
      <c r="C948" s="815"/>
      <c r="D948" s="486"/>
      <c r="E948" s="485"/>
    </row>
    <row r="949" spans="1:5" ht="15.75" customHeight="1">
      <c r="A949" s="485"/>
      <c r="B949" s="485"/>
      <c r="C949" s="815"/>
      <c r="D949" s="486"/>
      <c r="E949" s="485"/>
    </row>
    <row r="950" spans="1:5" ht="15.75" customHeight="1">
      <c r="A950" s="485"/>
      <c r="B950" s="485"/>
      <c r="C950" s="815"/>
      <c r="D950" s="486"/>
      <c r="E950" s="485"/>
    </row>
    <row r="951" spans="1:5" ht="15.75" customHeight="1">
      <c r="A951" s="485"/>
      <c r="B951" s="485"/>
      <c r="C951" s="815"/>
      <c r="D951" s="486"/>
      <c r="E951" s="485"/>
    </row>
    <row r="952" spans="1:5" ht="15.75" customHeight="1">
      <c r="A952" s="485"/>
      <c r="B952" s="485"/>
      <c r="C952" s="815"/>
      <c r="D952" s="486"/>
      <c r="E952" s="485"/>
    </row>
    <row r="953" spans="1:5" ht="15.75" customHeight="1">
      <c r="A953" s="485"/>
      <c r="B953" s="485"/>
      <c r="C953" s="815"/>
      <c r="D953" s="486"/>
      <c r="E953" s="485"/>
    </row>
    <row r="954" spans="1:5" ht="15.75" customHeight="1">
      <c r="A954" s="485"/>
      <c r="B954" s="485"/>
      <c r="C954" s="815"/>
      <c r="D954" s="486"/>
      <c r="E954" s="485"/>
    </row>
    <row r="955" spans="1:5" ht="15.75" customHeight="1">
      <c r="A955" s="485"/>
      <c r="B955" s="485"/>
      <c r="C955" s="815"/>
      <c r="D955" s="486"/>
      <c r="E955" s="485"/>
    </row>
    <row r="956" spans="1:5" ht="15.75" customHeight="1">
      <c r="A956" s="485"/>
      <c r="B956" s="485"/>
      <c r="C956" s="815"/>
      <c r="D956" s="486"/>
      <c r="E956" s="485"/>
    </row>
    <row r="957" spans="1:5" ht="15.75" customHeight="1">
      <c r="A957" s="485"/>
      <c r="B957" s="485"/>
      <c r="C957" s="815"/>
      <c r="D957" s="486"/>
      <c r="E957" s="485"/>
    </row>
    <row r="958" spans="1:5" ht="15.75" customHeight="1">
      <c r="A958" s="485"/>
      <c r="B958" s="485"/>
      <c r="C958" s="815"/>
      <c r="D958" s="486"/>
      <c r="E958" s="485"/>
    </row>
    <row r="959" spans="1:5" ht="15.75" customHeight="1">
      <c r="A959" s="485"/>
      <c r="B959" s="485"/>
      <c r="C959" s="815"/>
      <c r="D959" s="486"/>
      <c r="E959" s="485"/>
    </row>
    <row r="960" spans="1:5" ht="15.75" customHeight="1">
      <c r="A960" s="485"/>
      <c r="B960" s="485"/>
      <c r="C960" s="815"/>
      <c r="D960" s="486"/>
      <c r="E960" s="485"/>
    </row>
    <row r="961" spans="1:5" ht="15.75" customHeight="1">
      <c r="A961" s="485"/>
      <c r="B961" s="485"/>
      <c r="C961" s="815"/>
      <c r="D961" s="486"/>
      <c r="E961" s="485"/>
    </row>
    <row r="962" spans="1:5" ht="15.75" customHeight="1">
      <c r="A962" s="485"/>
      <c r="B962" s="485"/>
      <c r="C962" s="815"/>
      <c r="D962" s="486"/>
      <c r="E962" s="485"/>
    </row>
    <row r="963" spans="1:5" ht="15.75" customHeight="1">
      <c r="A963" s="485"/>
      <c r="B963" s="485"/>
      <c r="C963" s="815"/>
      <c r="D963" s="486"/>
      <c r="E963" s="485"/>
    </row>
    <row r="964" spans="1:5" ht="15.75" customHeight="1">
      <c r="A964" s="485"/>
      <c r="B964" s="485"/>
      <c r="C964" s="815"/>
      <c r="D964" s="486"/>
      <c r="E964" s="485"/>
    </row>
    <row r="965" spans="1:5" ht="15.75" customHeight="1">
      <c r="A965" s="485"/>
      <c r="B965" s="485"/>
      <c r="C965" s="815"/>
      <c r="D965" s="486"/>
      <c r="E965" s="485"/>
    </row>
    <row r="966" spans="1:5" ht="15.75" customHeight="1">
      <c r="A966" s="485"/>
      <c r="B966" s="485"/>
      <c r="C966" s="815"/>
      <c r="D966" s="486"/>
      <c r="E966" s="485"/>
    </row>
    <row r="967" spans="1:5" ht="15.75" customHeight="1">
      <c r="A967" s="485"/>
      <c r="B967" s="485"/>
      <c r="C967" s="815"/>
      <c r="D967" s="486"/>
      <c r="E967" s="485"/>
    </row>
    <row r="968" spans="1:5" ht="15.75" customHeight="1">
      <c r="A968" s="485"/>
      <c r="B968" s="485"/>
      <c r="C968" s="815"/>
      <c r="D968" s="486"/>
      <c r="E968" s="485"/>
    </row>
    <row r="969" spans="1:5" ht="15.75" customHeight="1">
      <c r="A969" s="485"/>
      <c r="B969" s="485"/>
      <c r="C969" s="815"/>
      <c r="D969" s="486"/>
      <c r="E969" s="485"/>
    </row>
    <row r="970" spans="1:5" ht="15.75" customHeight="1">
      <c r="A970" s="485"/>
      <c r="B970" s="485"/>
      <c r="C970" s="815"/>
      <c r="D970" s="486"/>
      <c r="E970" s="485"/>
    </row>
    <row r="971" spans="1:5" ht="15.75" customHeight="1">
      <c r="A971" s="485"/>
      <c r="B971" s="485"/>
      <c r="C971" s="815"/>
      <c r="D971" s="486"/>
      <c r="E971" s="485"/>
    </row>
    <row r="972" spans="1:5" ht="15.75" customHeight="1">
      <c r="A972" s="485"/>
      <c r="B972" s="485"/>
      <c r="C972" s="815"/>
      <c r="D972" s="486"/>
      <c r="E972" s="485"/>
    </row>
    <row r="973" spans="1:5" ht="15.75" customHeight="1">
      <c r="A973" s="485"/>
      <c r="B973" s="485"/>
      <c r="C973" s="815"/>
      <c r="D973" s="486"/>
      <c r="E973" s="485"/>
    </row>
    <row r="974" spans="1:5" ht="15.75" customHeight="1">
      <c r="A974" s="485"/>
      <c r="B974" s="485"/>
      <c r="C974" s="815"/>
      <c r="D974" s="486"/>
      <c r="E974" s="485"/>
    </row>
    <row r="975" spans="1:5" ht="15.75" customHeight="1">
      <c r="A975" s="485"/>
      <c r="B975" s="485"/>
      <c r="C975" s="815"/>
      <c r="D975" s="486"/>
      <c r="E975" s="485"/>
    </row>
    <row r="976" spans="1:5" ht="15.75" customHeight="1">
      <c r="A976" s="485"/>
      <c r="B976" s="485"/>
      <c r="C976" s="815"/>
      <c r="D976" s="486"/>
      <c r="E976" s="485"/>
    </row>
    <row r="977" spans="1:5" ht="15.75" customHeight="1">
      <c r="A977" s="485"/>
      <c r="B977" s="485"/>
      <c r="C977" s="815"/>
      <c r="D977" s="486"/>
      <c r="E977" s="485"/>
    </row>
    <row r="978" spans="1:5" ht="15.75" customHeight="1">
      <c r="A978" s="485"/>
      <c r="B978" s="485"/>
      <c r="C978" s="815"/>
      <c r="D978" s="486"/>
      <c r="E978" s="485"/>
    </row>
    <row r="979" spans="1:5" ht="15.75" customHeight="1">
      <c r="A979" s="485"/>
      <c r="B979" s="485"/>
      <c r="C979" s="815"/>
      <c r="D979" s="486"/>
      <c r="E979" s="485"/>
    </row>
    <row r="980" spans="1:5" ht="15.75" customHeight="1">
      <c r="A980" s="485"/>
      <c r="B980" s="485"/>
      <c r="C980" s="815"/>
      <c r="D980" s="486"/>
      <c r="E980" s="485"/>
    </row>
    <row r="981" spans="1:5" ht="15.75" customHeight="1">
      <c r="A981" s="485"/>
      <c r="B981" s="485"/>
      <c r="C981" s="815"/>
      <c r="D981" s="486"/>
      <c r="E981" s="485"/>
    </row>
    <row r="982" spans="1:5" ht="15.75" customHeight="1">
      <c r="A982" s="485"/>
      <c r="B982" s="485"/>
      <c r="C982" s="815"/>
      <c r="D982" s="486"/>
      <c r="E982" s="485"/>
    </row>
    <row r="983" spans="1:5" ht="15.75" customHeight="1">
      <c r="A983" s="485"/>
      <c r="B983" s="485"/>
      <c r="C983" s="815"/>
      <c r="D983" s="486"/>
      <c r="E983" s="485"/>
    </row>
    <row r="984" spans="1:5" ht="15.75" customHeight="1">
      <c r="A984" s="485"/>
      <c r="B984" s="485"/>
      <c r="C984" s="815"/>
      <c r="D984" s="486"/>
      <c r="E984" s="485"/>
    </row>
    <row r="985" spans="1:5" ht="15.75" customHeight="1">
      <c r="A985" s="485"/>
      <c r="B985" s="485"/>
      <c r="C985" s="815"/>
      <c r="D985" s="486"/>
      <c r="E985" s="485"/>
    </row>
    <row r="986" spans="1:5" ht="15.75" customHeight="1">
      <c r="A986" s="485"/>
      <c r="B986" s="485"/>
      <c r="C986" s="815"/>
      <c r="D986" s="486"/>
      <c r="E986" s="485"/>
    </row>
    <row r="987" spans="1:5" ht="15.75" customHeight="1">
      <c r="A987" s="485"/>
      <c r="B987" s="485"/>
      <c r="C987" s="815"/>
      <c r="D987" s="486"/>
      <c r="E987" s="485"/>
    </row>
    <row r="988" spans="1:5" ht="15.75" customHeight="1">
      <c r="A988" s="485"/>
      <c r="B988" s="485"/>
      <c r="C988" s="815"/>
      <c r="D988" s="486"/>
      <c r="E988" s="485"/>
    </row>
    <row r="989" spans="1:5" ht="15.75" customHeight="1">
      <c r="A989" s="485"/>
      <c r="B989" s="485"/>
      <c r="C989" s="815"/>
      <c r="D989" s="486"/>
      <c r="E989" s="485"/>
    </row>
    <row r="990" spans="1:5" ht="15.75" customHeight="1">
      <c r="A990" s="485"/>
      <c r="B990" s="485"/>
      <c r="C990" s="815"/>
      <c r="D990" s="486"/>
      <c r="E990" s="485"/>
    </row>
    <row r="991" spans="1:5" ht="15.75" customHeight="1">
      <c r="A991" s="485"/>
      <c r="B991" s="485"/>
      <c r="C991" s="815"/>
      <c r="D991" s="486"/>
      <c r="E991" s="485"/>
    </row>
    <row r="992" spans="1:5" ht="15.75" customHeight="1">
      <c r="A992" s="485"/>
      <c r="B992" s="485"/>
      <c r="C992" s="815"/>
      <c r="D992" s="486"/>
      <c r="E992" s="485"/>
    </row>
    <row r="993" spans="1:5" ht="15.75" customHeight="1">
      <c r="A993" s="485"/>
      <c r="B993" s="485"/>
      <c r="C993" s="815"/>
      <c r="D993" s="486"/>
      <c r="E993" s="485"/>
    </row>
    <row r="994" spans="1:5" ht="15.75" customHeight="1">
      <c r="A994" s="485"/>
      <c r="B994" s="485"/>
      <c r="C994" s="815"/>
      <c r="D994" s="486"/>
      <c r="E994" s="485"/>
    </row>
    <row r="995" spans="1:5" ht="15.75" customHeight="1">
      <c r="A995" s="485"/>
      <c r="B995" s="485"/>
      <c r="C995" s="815"/>
      <c r="D995" s="486"/>
      <c r="E995" s="485"/>
    </row>
    <row r="996" spans="1:5" ht="15.75" customHeight="1">
      <c r="A996" s="485"/>
      <c r="B996" s="485"/>
      <c r="C996" s="815"/>
      <c r="D996" s="486"/>
      <c r="E996" s="485"/>
    </row>
    <row r="997" spans="1:5" ht="15.75" customHeight="1">
      <c r="A997" s="485"/>
      <c r="B997" s="485"/>
      <c r="C997" s="815"/>
      <c r="D997" s="486"/>
      <c r="E997" s="485"/>
    </row>
    <row r="998" spans="1:5" ht="15.75" customHeight="1">
      <c r="A998" s="485"/>
      <c r="B998" s="485"/>
      <c r="C998" s="815"/>
      <c r="D998" s="486"/>
      <c r="E998" s="485"/>
    </row>
    <row r="999" spans="1:5" ht="15.75" customHeight="1">
      <c r="A999" s="485"/>
      <c r="B999" s="485"/>
      <c r="C999" s="815"/>
      <c r="D999" s="486"/>
      <c r="E999" s="485"/>
    </row>
    <row r="1000" spans="1:5" ht="15.75" customHeight="1">
      <c r="A1000" s="485"/>
      <c r="B1000" s="485"/>
      <c r="C1000" s="815"/>
      <c r="D1000" s="486"/>
      <c r="E1000" s="485"/>
    </row>
    <row r="1001" spans="1:5" ht="15.75" customHeight="1">
      <c r="A1001" s="485"/>
      <c r="B1001" s="485"/>
      <c r="C1001" s="815"/>
      <c r="D1001" s="486"/>
      <c r="E1001" s="485"/>
    </row>
    <row r="1002" spans="1:5" ht="15.75" customHeight="1">
      <c r="A1002" s="485"/>
      <c r="B1002" s="485"/>
      <c r="C1002" s="815"/>
      <c r="D1002" s="486"/>
      <c r="E1002" s="485"/>
    </row>
    <row r="1003" spans="1:5" ht="15.75" customHeight="1">
      <c r="A1003" s="485"/>
      <c r="B1003" s="485"/>
      <c r="C1003" s="815"/>
      <c r="D1003" s="486"/>
      <c r="E1003" s="485"/>
    </row>
    <row r="1004" spans="1:5" ht="15.75" customHeight="1">
      <c r="A1004" s="485"/>
      <c r="B1004" s="485"/>
      <c r="C1004" s="815"/>
      <c r="D1004" s="486"/>
      <c r="E1004" s="485"/>
    </row>
    <row r="1005" spans="1:5" ht="15.75" customHeight="1">
      <c r="A1005" s="485"/>
      <c r="B1005" s="485"/>
      <c r="C1005" s="815"/>
      <c r="D1005" s="486"/>
      <c r="E1005" s="485"/>
    </row>
    <row r="1006" spans="1:5" ht="15.75" customHeight="1">
      <c r="A1006" s="485"/>
      <c r="B1006" s="485"/>
      <c r="C1006" s="815"/>
      <c r="D1006" s="486"/>
      <c r="E1006" s="485"/>
    </row>
    <row r="1007" spans="1:5" ht="15.75" customHeight="1">
      <c r="A1007" s="485"/>
      <c r="B1007" s="485"/>
      <c r="C1007" s="815"/>
      <c r="D1007" s="486"/>
      <c r="E1007" s="485"/>
    </row>
    <row r="1008" spans="1:5" ht="15.75" customHeight="1">
      <c r="A1008" s="485"/>
      <c r="B1008" s="485"/>
      <c r="C1008" s="815"/>
      <c r="D1008" s="486"/>
      <c r="E1008" s="485"/>
    </row>
    <row r="1009" spans="1:5" ht="15.75" customHeight="1">
      <c r="A1009" s="485"/>
      <c r="B1009" s="485"/>
      <c r="C1009" s="815"/>
      <c r="D1009" s="486"/>
      <c r="E1009" s="485"/>
    </row>
    <row r="1010" spans="1:5" ht="15.75" customHeight="1">
      <c r="A1010" s="485"/>
      <c r="B1010" s="485"/>
      <c r="C1010" s="815"/>
      <c r="D1010" s="486"/>
      <c r="E1010" s="485"/>
    </row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883"/>
  <sheetViews>
    <sheetView workbookViewId="0">
      <pane xSplit="3" ySplit="1" topLeftCell="D14" activePane="bottomRight" state="frozen"/>
      <selection pane="topRight" activeCell="E1" sqref="E1"/>
      <selection pane="bottomLeft" activeCell="A4" sqref="A4"/>
      <selection pane="bottomRight" activeCell="E18" sqref="E18"/>
    </sheetView>
  </sheetViews>
  <sheetFormatPr defaultColWidth="12.5703125" defaultRowHeight="33.75" customHeight="1"/>
  <cols>
    <col min="1" max="1" width="8.42578125" customWidth="1"/>
    <col min="2" max="2" width="17.140625" customWidth="1"/>
    <col min="3" max="3" width="35.28515625" customWidth="1"/>
    <col min="4" max="4" width="19.140625" customWidth="1"/>
    <col min="5" max="5" width="54.85546875" customWidth="1"/>
  </cols>
  <sheetData>
    <row r="1" spans="1:5" ht="33.75" customHeight="1">
      <c r="A1" s="757" t="s">
        <v>1</v>
      </c>
      <c r="B1" s="758" t="s">
        <v>2</v>
      </c>
      <c r="C1" s="759" t="s">
        <v>4</v>
      </c>
      <c r="D1" s="760" t="s">
        <v>5</v>
      </c>
      <c r="E1" s="759" t="s">
        <v>6</v>
      </c>
    </row>
    <row r="2" spans="1:5" ht="33.75" customHeight="1">
      <c r="A2" s="761">
        <v>1</v>
      </c>
      <c r="B2" s="762">
        <v>45317</v>
      </c>
      <c r="C2" s="763" t="s">
        <v>591</v>
      </c>
      <c r="D2" s="764" t="s">
        <v>592</v>
      </c>
      <c r="E2" s="765" t="s">
        <v>1144</v>
      </c>
    </row>
    <row r="3" spans="1:5" ht="33.75" customHeight="1">
      <c r="A3" s="769">
        <v>2</v>
      </c>
      <c r="B3" s="762">
        <v>45317</v>
      </c>
      <c r="C3" s="771" t="s">
        <v>189</v>
      </c>
      <c r="D3" s="764" t="s">
        <v>190</v>
      </c>
      <c r="E3" s="774" t="s">
        <v>191</v>
      </c>
    </row>
    <row r="4" spans="1:5" ht="33.75" customHeight="1">
      <c r="A4" s="769">
        <v>3</v>
      </c>
      <c r="B4" s="762">
        <v>45317</v>
      </c>
      <c r="C4" s="776" t="s">
        <v>664</v>
      </c>
      <c r="D4" s="764" t="s">
        <v>665</v>
      </c>
      <c r="E4" s="774" t="s">
        <v>666</v>
      </c>
    </row>
    <row r="5" spans="1:5" ht="33.75" customHeight="1">
      <c r="A5" s="748">
        <v>4</v>
      </c>
      <c r="B5" s="762">
        <v>45317</v>
      </c>
      <c r="C5" s="750" t="s">
        <v>508</v>
      </c>
      <c r="D5" s="767" t="s">
        <v>1145</v>
      </c>
      <c r="E5" s="765" t="s">
        <v>1146</v>
      </c>
    </row>
    <row r="6" spans="1:5" ht="33.75" customHeight="1">
      <c r="A6" s="769">
        <v>5</v>
      </c>
      <c r="B6" s="762">
        <v>45317</v>
      </c>
      <c r="C6" s="766" t="s">
        <v>483</v>
      </c>
      <c r="D6" s="767" t="s">
        <v>484</v>
      </c>
      <c r="E6" s="805" t="s">
        <v>837</v>
      </c>
    </row>
    <row r="7" spans="1:5" ht="33.75" customHeight="1">
      <c r="A7" s="748">
        <v>6</v>
      </c>
      <c r="B7" s="762">
        <v>45317</v>
      </c>
      <c r="C7" s="766" t="s">
        <v>501</v>
      </c>
      <c r="D7" s="767" t="s">
        <v>502</v>
      </c>
      <c r="E7" s="805" t="s">
        <v>503</v>
      </c>
    </row>
    <row r="8" spans="1:5" ht="33.75" customHeight="1">
      <c r="A8" s="769">
        <v>7</v>
      </c>
      <c r="B8" s="806">
        <v>45318</v>
      </c>
      <c r="C8" s="766" t="s">
        <v>1147</v>
      </c>
      <c r="D8" s="767" t="s">
        <v>1148</v>
      </c>
      <c r="E8" s="805" t="s">
        <v>1149</v>
      </c>
    </row>
    <row r="9" spans="1:5" ht="33.75" customHeight="1">
      <c r="A9" s="748">
        <v>8</v>
      </c>
      <c r="B9" s="806">
        <v>45318</v>
      </c>
      <c r="C9" s="771" t="s">
        <v>1150</v>
      </c>
      <c r="D9" s="764" t="s">
        <v>264</v>
      </c>
      <c r="E9" s="773" t="s">
        <v>626</v>
      </c>
    </row>
    <row r="10" spans="1:5" ht="33.75" customHeight="1">
      <c r="A10" s="769">
        <v>9</v>
      </c>
      <c r="B10" s="770">
        <v>45320</v>
      </c>
      <c r="C10" s="771" t="s">
        <v>794</v>
      </c>
      <c r="D10" s="764" t="s">
        <v>795</v>
      </c>
      <c r="E10" s="773" t="s">
        <v>1151</v>
      </c>
    </row>
    <row r="11" spans="1:5" ht="33.75" customHeight="1">
      <c r="A11" s="748">
        <v>10</v>
      </c>
      <c r="B11" s="807">
        <v>45320</v>
      </c>
      <c r="C11" s="771" t="s">
        <v>1152</v>
      </c>
      <c r="D11" s="764" t="s">
        <v>1153</v>
      </c>
      <c r="E11" s="773" t="s">
        <v>1154</v>
      </c>
    </row>
    <row r="12" spans="1:5" ht="33.75" customHeight="1">
      <c r="A12" s="769">
        <v>11</v>
      </c>
      <c r="B12" s="770">
        <v>45320</v>
      </c>
      <c r="C12" s="773" t="s">
        <v>182</v>
      </c>
      <c r="D12" s="808" t="s">
        <v>183</v>
      </c>
      <c r="E12" s="773" t="s">
        <v>621</v>
      </c>
    </row>
    <row r="13" spans="1:5" ht="33.75" customHeight="1">
      <c r="A13" s="748">
        <v>12</v>
      </c>
      <c r="B13" s="770">
        <v>45320</v>
      </c>
      <c r="C13" s="771" t="s">
        <v>335</v>
      </c>
      <c r="D13" s="764" t="s">
        <v>336</v>
      </c>
      <c r="E13" s="773" t="s">
        <v>1155</v>
      </c>
    </row>
    <row r="14" spans="1:5" ht="33.75" customHeight="1">
      <c r="A14" s="769">
        <v>13</v>
      </c>
      <c r="B14" s="770">
        <v>45320</v>
      </c>
      <c r="C14" s="754" t="s">
        <v>508</v>
      </c>
      <c r="D14" s="777" t="s">
        <v>710</v>
      </c>
      <c r="E14" s="778" t="s">
        <v>1156</v>
      </c>
    </row>
    <row r="15" spans="1:5" ht="33.75" customHeight="1">
      <c r="A15" s="748">
        <v>14</v>
      </c>
      <c r="B15" s="775">
        <v>45321</v>
      </c>
      <c r="C15" s="781" t="s">
        <v>683</v>
      </c>
      <c r="D15" s="777" t="s">
        <v>1157</v>
      </c>
      <c r="E15" s="781" t="s">
        <v>1158</v>
      </c>
    </row>
    <row r="16" spans="1:5" ht="33.75" customHeight="1">
      <c r="A16" s="769">
        <v>15</v>
      </c>
      <c r="B16" s="775">
        <v>45321</v>
      </c>
      <c r="C16" s="781" t="s">
        <v>658</v>
      </c>
      <c r="D16" s="777" t="s">
        <v>659</v>
      </c>
      <c r="E16" s="781" t="s">
        <v>660</v>
      </c>
    </row>
    <row r="17" spans="1:5" ht="33.75" customHeight="1">
      <c r="A17" s="748">
        <v>16</v>
      </c>
      <c r="B17" s="775">
        <v>45321</v>
      </c>
      <c r="C17" s="781" t="s">
        <v>1159</v>
      </c>
      <c r="D17" s="777" t="s">
        <v>1077</v>
      </c>
      <c r="E17" s="781" t="s">
        <v>835</v>
      </c>
    </row>
    <row r="18" spans="1:5" ht="33.75" customHeight="1">
      <c r="A18" s="769">
        <v>17</v>
      </c>
      <c r="B18" s="785">
        <v>45321</v>
      </c>
      <c r="C18" s="798" t="s">
        <v>1096</v>
      </c>
      <c r="D18" s="777" t="s">
        <v>1097</v>
      </c>
      <c r="E18" s="778" t="s">
        <v>171</v>
      </c>
    </row>
    <row r="19" spans="1:5" ht="33.75" customHeight="1">
      <c r="A19" s="748">
        <v>18</v>
      </c>
      <c r="B19" s="775">
        <v>45321</v>
      </c>
      <c r="C19" s="793" t="s">
        <v>598</v>
      </c>
      <c r="D19" s="777" t="s">
        <v>599</v>
      </c>
      <c r="E19" s="778" t="s">
        <v>600</v>
      </c>
    </row>
    <row r="20" spans="1:5" ht="33.75" customHeight="1">
      <c r="A20" s="769">
        <v>19</v>
      </c>
      <c r="B20" s="775">
        <v>45321</v>
      </c>
      <c r="C20" s="793" t="s">
        <v>169</v>
      </c>
      <c r="D20" s="777" t="s">
        <v>356</v>
      </c>
      <c r="E20" s="778" t="s">
        <v>1160</v>
      </c>
    </row>
    <row r="21" spans="1:5" ht="33.75" customHeight="1">
      <c r="A21" s="748">
        <v>20</v>
      </c>
      <c r="B21" s="775">
        <v>45321</v>
      </c>
      <c r="C21" s="781" t="s">
        <v>1161</v>
      </c>
      <c r="D21" s="777" t="s">
        <v>990</v>
      </c>
      <c r="E21" s="778" t="s">
        <v>1162</v>
      </c>
    </row>
    <row r="22" spans="1:5" ht="33.75" customHeight="1">
      <c r="A22" s="769">
        <v>21</v>
      </c>
      <c r="B22" s="775">
        <v>45322</v>
      </c>
      <c r="C22" s="776" t="s">
        <v>1150</v>
      </c>
      <c r="D22" s="777" t="s">
        <v>264</v>
      </c>
      <c r="E22" s="778" t="s">
        <v>626</v>
      </c>
    </row>
    <row r="23" spans="1:5" ht="33.75" customHeight="1">
      <c r="A23" s="748">
        <v>22</v>
      </c>
      <c r="B23" s="775">
        <v>45322</v>
      </c>
      <c r="C23" s="776" t="s">
        <v>587</v>
      </c>
      <c r="D23" s="777" t="s">
        <v>1039</v>
      </c>
      <c r="E23" s="778" t="s">
        <v>1040</v>
      </c>
    </row>
    <row r="24" spans="1:5" ht="33.75" customHeight="1">
      <c r="A24" s="769">
        <v>23</v>
      </c>
      <c r="B24" s="775">
        <v>45322</v>
      </c>
      <c r="C24" s="776" t="s">
        <v>801</v>
      </c>
      <c r="D24" s="777" t="s">
        <v>802</v>
      </c>
      <c r="E24" s="778" t="s">
        <v>803</v>
      </c>
    </row>
    <row r="25" spans="1:5" ht="33.75" customHeight="1">
      <c r="A25" s="748">
        <v>24</v>
      </c>
      <c r="B25" s="775">
        <v>45322</v>
      </c>
      <c r="C25" s="776" t="s">
        <v>153</v>
      </c>
      <c r="D25" s="777" t="s">
        <v>1163</v>
      </c>
      <c r="E25" s="778" t="s">
        <v>243</v>
      </c>
    </row>
    <row r="26" spans="1:5" ht="33.75" customHeight="1">
      <c r="A26" s="769">
        <v>25</v>
      </c>
      <c r="B26" s="775">
        <v>45322</v>
      </c>
      <c r="C26" s="781" t="s">
        <v>1164</v>
      </c>
      <c r="D26" s="777" t="s">
        <v>921</v>
      </c>
      <c r="E26" s="778" t="s">
        <v>800</v>
      </c>
    </row>
    <row r="27" spans="1:5" ht="33.75" customHeight="1">
      <c r="A27" s="748">
        <v>26</v>
      </c>
      <c r="B27" s="775">
        <v>45324</v>
      </c>
      <c r="C27" s="776" t="s">
        <v>71</v>
      </c>
      <c r="D27" s="777" t="s">
        <v>618</v>
      </c>
      <c r="E27" s="778" t="s">
        <v>35</v>
      </c>
    </row>
    <row r="28" spans="1:5" ht="33.75" customHeight="1">
      <c r="A28" s="769">
        <v>27</v>
      </c>
      <c r="B28" s="775">
        <v>45337</v>
      </c>
      <c r="C28" s="776" t="s">
        <v>1165</v>
      </c>
      <c r="D28" s="809" t="s">
        <v>1166</v>
      </c>
      <c r="E28" s="778" t="s">
        <v>1011</v>
      </c>
    </row>
    <row r="29" spans="1:5" ht="33.75" customHeight="1">
      <c r="A29" s="748">
        <v>28</v>
      </c>
      <c r="B29" s="775">
        <v>45337</v>
      </c>
      <c r="C29" s="776" t="s">
        <v>1167</v>
      </c>
      <c r="D29" s="777" t="s">
        <v>1168</v>
      </c>
      <c r="E29" s="778" t="s">
        <v>1169</v>
      </c>
    </row>
    <row r="30" spans="1:5" ht="33.75" customHeight="1">
      <c r="A30" s="769">
        <v>29</v>
      </c>
      <c r="B30" s="775">
        <v>45337</v>
      </c>
      <c r="C30" s="776" t="s">
        <v>1170</v>
      </c>
      <c r="D30" s="777" t="s">
        <v>842</v>
      </c>
      <c r="E30" s="778" t="s">
        <v>1171</v>
      </c>
    </row>
    <row r="31" spans="1:5" ht="33.75" customHeight="1">
      <c r="A31" s="748">
        <v>30</v>
      </c>
      <c r="B31" s="775">
        <v>45337</v>
      </c>
      <c r="C31" s="776" t="s">
        <v>1172</v>
      </c>
      <c r="D31" s="777" t="s">
        <v>267</v>
      </c>
      <c r="E31" s="778" t="s">
        <v>268</v>
      </c>
    </row>
    <row r="32" spans="1:5" ht="33.75" customHeight="1">
      <c r="A32" s="769">
        <v>31</v>
      </c>
      <c r="B32" s="775">
        <v>45337</v>
      </c>
      <c r="C32" s="776" t="s">
        <v>1150</v>
      </c>
      <c r="D32" s="777" t="s">
        <v>625</v>
      </c>
      <c r="E32" s="778" t="s">
        <v>626</v>
      </c>
    </row>
    <row r="33" spans="1:5" ht="33.75" customHeight="1">
      <c r="A33" s="748">
        <v>32</v>
      </c>
      <c r="B33" s="775">
        <v>45337</v>
      </c>
      <c r="C33" s="776" t="s">
        <v>1016</v>
      </c>
      <c r="D33" s="777" t="s">
        <v>1017</v>
      </c>
      <c r="E33" s="778" t="s">
        <v>1173</v>
      </c>
    </row>
    <row r="34" spans="1:5" ht="33.75" customHeight="1">
      <c r="A34" s="769">
        <v>33</v>
      </c>
      <c r="B34" s="796">
        <v>45337</v>
      </c>
      <c r="C34" s="776" t="s">
        <v>1174</v>
      </c>
      <c r="D34" s="777" t="s">
        <v>1175</v>
      </c>
      <c r="E34" s="778" t="s">
        <v>640</v>
      </c>
    </row>
    <row r="35" spans="1:5" ht="33.75" customHeight="1">
      <c r="A35" s="748">
        <v>34</v>
      </c>
      <c r="B35" s="796">
        <v>45337</v>
      </c>
      <c r="C35" s="776" t="s">
        <v>1174</v>
      </c>
      <c r="D35" s="777" t="s">
        <v>1176</v>
      </c>
      <c r="E35" s="778" t="s">
        <v>243</v>
      </c>
    </row>
    <row r="36" spans="1:5" ht="33.75" customHeight="1">
      <c r="A36" s="769">
        <v>35</v>
      </c>
      <c r="B36" s="796">
        <v>45337</v>
      </c>
      <c r="C36" s="776" t="s">
        <v>1174</v>
      </c>
      <c r="D36" s="777" t="s">
        <v>604</v>
      </c>
      <c r="E36" s="778" t="s">
        <v>369</v>
      </c>
    </row>
    <row r="37" spans="1:5" ht="33.75" customHeight="1">
      <c r="A37" s="748">
        <v>36</v>
      </c>
      <c r="B37" s="775">
        <v>45338</v>
      </c>
      <c r="C37" s="776" t="s">
        <v>1177</v>
      </c>
      <c r="D37" s="777" t="s">
        <v>1178</v>
      </c>
      <c r="E37" s="778" t="s">
        <v>1179</v>
      </c>
    </row>
    <row r="38" spans="1:5" ht="33.75" customHeight="1">
      <c r="A38" s="769">
        <v>37</v>
      </c>
      <c r="B38" s="775">
        <v>45338</v>
      </c>
      <c r="C38" s="776" t="s">
        <v>169</v>
      </c>
      <c r="D38" s="777" t="s">
        <v>356</v>
      </c>
      <c r="E38" s="778" t="s">
        <v>1160</v>
      </c>
    </row>
    <row r="39" spans="1:5" ht="33.75" customHeight="1">
      <c r="A39" s="748">
        <v>38</v>
      </c>
      <c r="B39" s="775">
        <v>45338</v>
      </c>
      <c r="C39" s="776" t="s">
        <v>822</v>
      </c>
      <c r="D39" s="777" t="s">
        <v>823</v>
      </c>
      <c r="E39" s="778" t="s">
        <v>1071</v>
      </c>
    </row>
    <row r="40" spans="1:5" ht="33.75" customHeight="1">
      <c r="A40" s="769">
        <v>39</v>
      </c>
      <c r="B40" s="775">
        <v>45338</v>
      </c>
      <c r="C40" s="776" t="s">
        <v>664</v>
      </c>
      <c r="D40" s="777" t="s">
        <v>665</v>
      </c>
      <c r="E40" s="778" t="s">
        <v>666</v>
      </c>
    </row>
    <row r="41" spans="1:5" ht="33.75" customHeight="1">
      <c r="A41" s="748">
        <v>40</v>
      </c>
      <c r="B41" s="775">
        <v>45338</v>
      </c>
      <c r="C41" s="776" t="s">
        <v>1180</v>
      </c>
      <c r="D41" s="777" t="s">
        <v>1181</v>
      </c>
      <c r="E41" s="778" t="s">
        <v>1182</v>
      </c>
    </row>
    <row r="42" spans="1:5" ht="33.75" customHeight="1">
      <c r="A42" s="769">
        <v>41</v>
      </c>
      <c r="B42" s="775">
        <v>45338</v>
      </c>
      <c r="C42" s="776" t="s">
        <v>1174</v>
      </c>
      <c r="D42" s="777" t="s">
        <v>1183</v>
      </c>
      <c r="E42" s="778" t="s">
        <v>243</v>
      </c>
    </row>
    <row r="43" spans="1:5" ht="33.75" customHeight="1">
      <c r="A43" s="748">
        <v>42</v>
      </c>
      <c r="B43" s="775">
        <v>45338</v>
      </c>
      <c r="C43" s="776" t="s">
        <v>1174</v>
      </c>
      <c r="D43" s="777" t="s">
        <v>1184</v>
      </c>
      <c r="E43" s="778" t="s">
        <v>212</v>
      </c>
    </row>
    <row r="44" spans="1:5" ht="33.75" customHeight="1">
      <c r="A44" s="769">
        <v>43</v>
      </c>
      <c r="B44" s="775">
        <v>45338</v>
      </c>
      <c r="C44" s="776" t="s">
        <v>1174</v>
      </c>
      <c r="D44" s="780"/>
      <c r="E44" s="778" t="s">
        <v>476</v>
      </c>
    </row>
    <row r="45" spans="1:5" ht="33.75" customHeight="1">
      <c r="A45" s="748">
        <v>44</v>
      </c>
      <c r="B45" s="775">
        <v>45339</v>
      </c>
      <c r="C45" s="776" t="s">
        <v>694</v>
      </c>
      <c r="D45" s="777" t="s">
        <v>695</v>
      </c>
      <c r="E45" s="778" t="s">
        <v>696</v>
      </c>
    </row>
    <row r="46" spans="1:5" ht="33.75" customHeight="1">
      <c r="A46" s="769">
        <v>45</v>
      </c>
      <c r="B46" s="775">
        <v>45339</v>
      </c>
      <c r="C46" s="776" t="s">
        <v>1174</v>
      </c>
      <c r="D46" s="777" t="s">
        <v>1185</v>
      </c>
      <c r="E46" s="778" t="s">
        <v>708</v>
      </c>
    </row>
    <row r="47" spans="1:5" ht="33.75" customHeight="1">
      <c r="A47" s="748">
        <v>46</v>
      </c>
      <c r="B47" s="775">
        <v>45341</v>
      </c>
      <c r="C47" s="776" t="s">
        <v>501</v>
      </c>
      <c r="D47" s="777" t="s">
        <v>502</v>
      </c>
      <c r="E47" s="778" t="s">
        <v>503</v>
      </c>
    </row>
    <row r="48" spans="1:5" ht="33.75" customHeight="1">
      <c r="A48" s="769">
        <v>47</v>
      </c>
      <c r="B48" s="775">
        <v>45341</v>
      </c>
      <c r="C48" s="776" t="s">
        <v>1186</v>
      </c>
      <c r="D48" s="809" t="s">
        <v>1187</v>
      </c>
      <c r="E48" s="778" t="s">
        <v>1188</v>
      </c>
    </row>
    <row r="49" spans="1:5" ht="33.75" customHeight="1">
      <c r="A49" s="748">
        <v>48</v>
      </c>
      <c r="B49" s="775">
        <v>45341</v>
      </c>
      <c r="C49" s="781" t="s">
        <v>1189</v>
      </c>
      <c r="D49" s="777" t="s">
        <v>1190</v>
      </c>
      <c r="E49" s="778" t="s">
        <v>1191</v>
      </c>
    </row>
    <row r="50" spans="1:5" ht="33.75" customHeight="1">
      <c r="A50" s="769">
        <v>49</v>
      </c>
      <c r="B50" s="775">
        <v>45341</v>
      </c>
      <c r="C50" s="776" t="s">
        <v>1126</v>
      </c>
      <c r="D50" s="777" t="s">
        <v>1192</v>
      </c>
      <c r="E50" s="778" t="s">
        <v>1193</v>
      </c>
    </row>
    <row r="51" spans="1:5" ht="33.75" customHeight="1">
      <c r="A51" s="748">
        <v>50</v>
      </c>
      <c r="B51" s="775">
        <v>45341</v>
      </c>
      <c r="C51" s="776" t="s">
        <v>1194</v>
      </c>
      <c r="D51" s="777" t="s">
        <v>1195</v>
      </c>
      <c r="E51" s="778" t="s">
        <v>1196</v>
      </c>
    </row>
    <row r="52" spans="1:5" ht="33.75" customHeight="1">
      <c r="A52" s="769">
        <v>51</v>
      </c>
      <c r="B52" s="775">
        <v>45341</v>
      </c>
      <c r="C52" s="776" t="s">
        <v>29</v>
      </c>
      <c r="D52" s="780"/>
      <c r="E52" s="778" t="s">
        <v>1197</v>
      </c>
    </row>
    <row r="53" spans="1:5" ht="33.75" customHeight="1">
      <c r="A53" s="748">
        <v>52</v>
      </c>
      <c r="B53" s="775">
        <v>45341</v>
      </c>
      <c r="C53" s="776" t="s">
        <v>29</v>
      </c>
      <c r="D53" s="780"/>
      <c r="E53" s="778" t="s">
        <v>96</v>
      </c>
    </row>
    <row r="54" spans="1:5" ht="33.75" customHeight="1">
      <c r="A54" s="769">
        <v>53</v>
      </c>
      <c r="B54" s="775">
        <v>45341</v>
      </c>
      <c r="C54" s="776" t="s">
        <v>29</v>
      </c>
      <c r="D54" s="780"/>
      <c r="E54" s="778" t="s">
        <v>96</v>
      </c>
    </row>
    <row r="55" spans="1:5" ht="33.75" customHeight="1">
      <c r="A55" s="748">
        <v>54</v>
      </c>
      <c r="B55" s="775">
        <v>45341</v>
      </c>
      <c r="C55" s="776" t="s">
        <v>706</v>
      </c>
      <c r="D55" s="777" t="s">
        <v>618</v>
      </c>
      <c r="E55" s="778" t="s">
        <v>35</v>
      </c>
    </row>
    <row r="56" spans="1:5" ht="33.75" customHeight="1">
      <c r="A56" s="769">
        <v>55</v>
      </c>
      <c r="B56" s="775">
        <v>45341</v>
      </c>
      <c r="C56" s="776" t="s">
        <v>706</v>
      </c>
      <c r="D56" s="777" t="s">
        <v>1198</v>
      </c>
      <c r="E56" s="778" t="s">
        <v>476</v>
      </c>
    </row>
    <row r="57" spans="1:5" ht="33.75" customHeight="1">
      <c r="A57" s="748">
        <v>56</v>
      </c>
      <c r="B57" s="775">
        <v>45341</v>
      </c>
      <c r="C57" s="776" t="s">
        <v>71</v>
      </c>
      <c r="D57" s="777" t="s">
        <v>938</v>
      </c>
      <c r="E57" s="778" t="s">
        <v>369</v>
      </c>
    </row>
    <row r="58" spans="1:5" ht="33.75" customHeight="1">
      <c r="A58" s="769">
        <v>57</v>
      </c>
      <c r="B58" s="775">
        <v>45341</v>
      </c>
      <c r="C58" s="776" t="s">
        <v>71</v>
      </c>
      <c r="D58" s="777" t="s">
        <v>1199</v>
      </c>
      <c r="E58" s="778" t="s">
        <v>630</v>
      </c>
    </row>
    <row r="59" spans="1:5" ht="33.75" customHeight="1">
      <c r="A59" s="748">
        <v>58</v>
      </c>
      <c r="B59" s="775">
        <v>45342</v>
      </c>
      <c r="C59" s="781" t="s">
        <v>920</v>
      </c>
      <c r="D59" s="777" t="s">
        <v>921</v>
      </c>
      <c r="E59" s="778" t="s">
        <v>800</v>
      </c>
    </row>
    <row r="60" spans="1:5" ht="33.75" customHeight="1">
      <c r="A60" s="769">
        <v>59</v>
      </c>
      <c r="B60" s="775">
        <v>45342</v>
      </c>
      <c r="C60" s="781" t="s">
        <v>1076</v>
      </c>
      <c r="D60" s="777" t="s">
        <v>1077</v>
      </c>
      <c r="E60" s="778" t="s">
        <v>835</v>
      </c>
    </row>
    <row r="61" spans="1:5" ht="33.75" customHeight="1">
      <c r="A61" s="748">
        <v>60</v>
      </c>
      <c r="B61" s="775">
        <v>45342</v>
      </c>
      <c r="C61" s="778" t="s">
        <v>855</v>
      </c>
      <c r="D61" s="777" t="s">
        <v>856</v>
      </c>
      <c r="E61" s="781" t="s">
        <v>857</v>
      </c>
    </row>
    <row r="62" spans="1:5" ht="33.75" customHeight="1">
      <c r="A62" s="769">
        <v>61</v>
      </c>
      <c r="B62" s="775">
        <v>45342</v>
      </c>
      <c r="C62" s="776" t="s">
        <v>1200</v>
      </c>
      <c r="D62" s="777" t="s">
        <v>1201</v>
      </c>
      <c r="E62" s="778" t="s">
        <v>1202</v>
      </c>
    </row>
    <row r="63" spans="1:5" ht="33.75" customHeight="1">
      <c r="A63" s="748">
        <v>62</v>
      </c>
      <c r="B63" s="775">
        <v>45342</v>
      </c>
      <c r="C63" s="776" t="s">
        <v>71</v>
      </c>
      <c r="D63" s="777" t="s">
        <v>1203</v>
      </c>
      <c r="E63" s="778" t="s">
        <v>640</v>
      </c>
    </row>
    <row r="64" spans="1:5" ht="33.75" customHeight="1">
      <c r="A64" s="769">
        <v>63</v>
      </c>
      <c r="B64" s="775">
        <v>45344</v>
      </c>
      <c r="C64" s="776" t="s">
        <v>269</v>
      </c>
      <c r="D64" s="777" t="s">
        <v>270</v>
      </c>
      <c r="E64" s="778" t="s">
        <v>271</v>
      </c>
    </row>
    <row r="65" spans="1:5" ht="33.75" customHeight="1">
      <c r="A65" s="748">
        <v>64</v>
      </c>
      <c r="B65" s="775">
        <v>45344</v>
      </c>
      <c r="C65" s="776" t="s">
        <v>290</v>
      </c>
      <c r="D65" s="777" t="s">
        <v>291</v>
      </c>
      <c r="E65" s="778" t="s">
        <v>1204</v>
      </c>
    </row>
    <row r="66" spans="1:5" ht="33.75" customHeight="1">
      <c r="A66" s="769">
        <v>65</v>
      </c>
      <c r="B66" s="775">
        <v>45344</v>
      </c>
      <c r="C66" s="776" t="s">
        <v>501</v>
      </c>
      <c r="D66" s="777" t="s">
        <v>502</v>
      </c>
      <c r="E66" s="781" t="s">
        <v>503</v>
      </c>
    </row>
    <row r="67" spans="1:5" ht="33.75" customHeight="1">
      <c r="A67" s="748">
        <v>66</v>
      </c>
      <c r="B67" s="775">
        <v>45344</v>
      </c>
      <c r="C67" s="776" t="s">
        <v>1205</v>
      </c>
      <c r="D67" s="777" t="s">
        <v>1206</v>
      </c>
      <c r="E67" s="778" t="s">
        <v>1207</v>
      </c>
    </row>
    <row r="68" spans="1:5" ht="33.75" customHeight="1">
      <c r="A68" s="769">
        <v>67</v>
      </c>
      <c r="B68" s="775">
        <v>45345</v>
      </c>
      <c r="C68" s="776" t="s">
        <v>591</v>
      </c>
      <c r="D68" s="777" t="s">
        <v>592</v>
      </c>
      <c r="E68" s="778" t="s">
        <v>593</v>
      </c>
    </row>
    <row r="69" spans="1:5" ht="33.75" customHeight="1">
      <c r="A69" s="748">
        <v>68</v>
      </c>
      <c r="B69" s="775">
        <v>45345</v>
      </c>
      <c r="C69" s="776" t="s">
        <v>1208</v>
      </c>
      <c r="D69" s="777" t="s">
        <v>1209</v>
      </c>
      <c r="E69" s="778" t="s">
        <v>103</v>
      </c>
    </row>
    <row r="70" spans="1:5" ht="33.75" customHeight="1">
      <c r="A70" s="769">
        <v>69</v>
      </c>
      <c r="B70" s="775">
        <v>45346</v>
      </c>
      <c r="C70" s="776" t="s">
        <v>71</v>
      </c>
      <c r="D70" s="777" t="s">
        <v>1210</v>
      </c>
      <c r="E70" s="778" t="s">
        <v>1211</v>
      </c>
    </row>
    <row r="71" spans="1:5" ht="33.75" customHeight="1">
      <c r="A71" s="748">
        <v>70</v>
      </c>
      <c r="B71" s="775">
        <v>45346</v>
      </c>
      <c r="C71" s="781" t="s">
        <v>1076</v>
      </c>
      <c r="D71" s="777" t="s">
        <v>1077</v>
      </c>
      <c r="E71" s="778" t="s">
        <v>1078</v>
      </c>
    </row>
    <row r="72" spans="1:5" ht="33.75" customHeight="1">
      <c r="A72" s="769">
        <v>71</v>
      </c>
      <c r="B72" s="775">
        <v>45346</v>
      </c>
      <c r="C72" s="776" t="s">
        <v>1085</v>
      </c>
      <c r="D72" s="777" t="s">
        <v>1086</v>
      </c>
      <c r="E72" s="778" t="s">
        <v>1212</v>
      </c>
    </row>
    <row r="73" spans="1:5" ht="33.75" customHeight="1">
      <c r="A73" s="748">
        <v>72</v>
      </c>
      <c r="B73" s="810">
        <v>45346</v>
      </c>
      <c r="C73" s="811" t="s">
        <v>143</v>
      </c>
      <c r="D73" s="812" t="s">
        <v>144</v>
      </c>
      <c r="E73" s="813" t="s">
        <v>145</v>
      </c>
    </row>
    <row r="74" spans="1:5" ht="33.75" customHeight="1">
      <c r="A74" s="769">
        <v>73</v>
      </c>
      <c r="B74" s="775">
        <v>45346</v>
      </c>
      <c r="C74" s="776" t="s">
        <v>508</v>
      </c>
      <c r="D74" s="777" t="s">
        <v>1142</v>
      </c>
      <c r="E74" s="778" t="s">
        <v>1143</v>
      </c>
    </row>
    <row r="75" spans="1:5" ht="33.75" customHeight="1">
      <c r="A75" s="748">
        <v>74</v>
      </c>
      <c r="B75" s="775">
        <v>45346</v>
      </c>
      <c r="C75" s="776" t="s">
        <v>169</v>
      </c>
      <c r="D75" s="777" t="s">
        <v>356</v>
      </c>
      <c r="E75" s="778" t="s">
        <v>1213</v>
      </c>
    </row>
    <row r="76" spans="1:5" ht="33.75" customHeight="1">
      <c r="A76" s="319"/>
      <c r="B76" s="316"/>
      <c r="C76" s="393"/>
      <c r="D76" s="319"/>
      <c r="E76" s="394"/>
    </row>
    <row r="77" spans="1:5" ht="33.75" customHeight="1">
      <c r="A77" s="319"/>
      <c r="B77" s="316"/>
      <c r="C77" s="393"/>
      <c r="D77" s="319"/>
      <c r="E77" s="394"/>
    </row>
    <row r="78" spans="1:5" ht="33.75" customHeight="1">
      <c r="A78" s="319"/>
      <c r="B78" s="316"/>
      <c r="C78" s="393"/>
      <c r="D78" s="319"/>
      <c r="E78" s="394"/>
    </row>
    <row r="79" spans="1:5" ht="33.75" customHeight="1">
      <c r="A79" s="319"/>
      <c r="B79" s="316"/>
      <c r="C79" s="393"/>
      <c r="D79" s="319"/>
      <c r="E79" s="394"/>
    </row>
    <row r="80" spans="1:5" ht="33.75" customHeight="1">
      <c r="A80" s="319"/>
      <c r="B80" s="316"/>
      <c r="C80" s="393"/>
      <c r="D80" s="319"/>
      <c r="E80" s="394"/>
    </row>
    <row r="81" spans="1:5" ht="33.75" customHeight="1">
      <c r="A81" s="319"/>
      <c r="B81" s="316"/>
      <c r="C81" s="393"/>
      <c r="D81" s="319"/>
      <c r="E81" s="394"/>
    </row>
    <row r="82" spans="1:5" ht="33.75" customHeight="1">
      <c r="A82" s="216"/>
      <c r="B82" s="217"/>
      <c r="C82" s="218"/>
      <c r="D82" s="216"/>
      <c r="E82" s="219"/>
    </row>
    <row r="83" spans="1:5" ht="33.75" customHeight="1">
      <c r="A83" s="216"/>
      <c r="B83" s="217"/>
      <c r="C83" s="218"/>
      <c r="D83" s="216"/>
      <c r="E83" s="488"/>
    </row>
    <row r="84" spans="1:5" ht="33.75" customHeight="1">
      <c r="A84" s="216"/>
      <c r="B84" s="217"/>
      <c r="C84" s="218"/>
      <c r="D84" s="216"/>
      <c r="E84" s="488"/>
    </row>
    <row r="85" spans="1:5" ht="33.75" customHeight="1">
      <c r="A85" s="216"/>
      <c r="B85" s="217"/>
      <c r="C85" s="218"/>
      <c r="D85" s="223"/>
      <c r="E85" s="488"/>
    </row>
    <row r="86" spans="1:5" ht="33.75" customHeight="1">
      <c r="A86" s="216"/>
      <c r="B86" s="217"/>
      <c r="C86" s="218"/>
      <c r="D86" s="216"/>
      <c r="E86" s="488"/>
    </row>
    <row r="87" spans="1:5" ht="33.75" customHeight="1">
      <c r="A87" s="216"/>
      <c r="B87" s="217"/>
      <c r="C87" s="218"/>
      <c r="D87" s="216"/>
      <c r="E87" s="488"/>
    </row>
    <row r="88" spans="1:5" ht="33.75" customHeight="1">
      <c r="A88" s="216"/>
      <c r="B88" s="217"/>
      <c r="C88" s="218"/>
      <c r="D88" s="216"/>
      <c r="E88" s="488"/>
    </row>
    <row r="89" spans="1:5" ht="33.75" customHeight="1">
      <c r="A89" s="216"/>
      <c r="B89" s="217"/>
      <c r="C89" s="218"/>
      <c r="D89" s="216"/>
      <c r="E89" s="488"/>
    </row>
    <row r="90" spans="1:5" ht="33.75" customHeight="1">
      <c r="A90" s="216"/>
      <c r="B90" s="217"/>
      <c r="C90" s="218"/>
      <c r="D90" s="216"/>
      <c r="E90" s="488"/>
    </row>
    <row r="91" spans="1:5" ht="33.75" customHeight="1">
      <c r="A91" s="216"/>
      <c r="B91" s="217"/>
      <c r="C91" s="218"/>
      <c r="D91" s="216"/>
      <c r="E91" s="488"/>
    </row>
    <row r="92" spans="1:5" ht="33.75" customHeight="1">
      <c r="A92" s="216"/>
      <c r="B92" s="217"/>
      <c r="C92" s="218"/>
      <c r="D92" s="216"/>
      <c r="E92" s="488"/>
    </row>
    <row r="93" spans="1:5" ht="33.75" customHeight="1">
      <c r="A93" s="216"/>
      <c r="B93" s="217"/>
      <c r="C93" s="218"/>
      <c r="D93" s="216"/>
      <c r="E93" s="488"/>
    </row>
    <row r="94" spans="1:5" ht="33.75" customHeight="1">
      <c r="A94" s="216"/>
      <c r="B94" s="217"/>
      <c r="C94" s="218"/>
      <c r="D94" s="216"/>
      <c r="E94" s="488"/>
    </row>
    <row r="95" spans="1:5" ht="33.75" customHeight="1">
      <c r="A95" s="216"/>
      <c r="B95" s="217"/>
      <c r="C95" s="218"/>
      <c r="D95" s="216"/>
      <c r="E95" s="488"/>
    </row>
    <row r="96" spans="1:5" ht="33.75" customHeight="1">
      <c r="A96" s="216"/>
      <c r="B96" s="217"/>
      <c r="C96" s="218"/>
      <c r="D96" s="216"/>
      <c r="E96" s="488"/>
    </row>
    <row r="97" spans="1:5" ht="33.75" customHeight="1">
      <c r="A97" s="216"/>
      <c r="B97" s="217"/>
      <c r="C97" s="218"/>
      <c r="D97" s="216"/>
      <c r="E97" s="488"/>
    </row>
    <row r="98" spans="1:5" ht="33.75" customHeight="1">
      <c r="A98" s="216"/>
      <c r="B98" s="217"/>
      <c r="C98" s="218"/>
      <c r="D98" s="216"/>
      <c r="E98" s="488"/>
    </row>
    <row r="99" spans="1:5" ht="33.75" customHeight="1">
      <c r="A99" s="216"/>
      <c r="B99" s="217"/>
      <c r="C99" s="218"/>
      <c r="D99" s="216"/>
      <c r="E99" s="488"/>
    </row>
    <row r="100" spans="1:5" ht="33.75" customHeight="1">
      <c r="A100" s="216"/>
      <c r="B100" s="217"/>
      <c r="C100" s="218"/>
      <c r="D100" s="216"/>
      <c r="E100" s="488"/>
    </row>
    <row r="101" spans="1:5" ht="33.75" customHeight="1">
      <c r="A101" s="216"/>
      <c r="B101" s="217"/>
      <c r="C101" s="218"/>
      <c r="D101" s="216"/>
      <c r="E101" s="488"/>
    </row>
    <row r="102" spans="1:5" ht="33.75" customHeight="1">
      <c r="A102" s="216"/>
      <c r="B102" s="217"/>
      <c r="C102" s="218"/>
      <c r="D102" s="216"/>
      <c r="E102" s="488"/>
    </row>
    <row r="103" spans="1:5" ht="33.75" customHeight="1">
      <c r="A103" s="216"/>
      <c r="B103" s="217"/>
      <c r="C103" s="218"/>
      <c r="D103" s="216"/>
      <c r="E103" s="488"/>
    </row>
    <row r="104" spans="1:5" ht="33.75" customHeight="1">
      <c r="A104" s="216"/>
      <c r="B104" s="217"/>
      <c r="C104" s="218"/>
      <c r="D104" s="216"/>
      <c r="E104" s="488"/>
    </row>
    <row r="105" spans="1:5" ht="33.75" customHeight="1">
      <c r="A105" s="216"/>
      <c r="B105" s="217"/>
      <c r="C105" s="218"/>
      <c r="D105" s="216"/>
      <c r="E105" s="488"/>
    </row>
    <row r="106" spans="1:5" ht="33.75" customHeight="1">
      <c r="A106" s="216"/>
      <c r="B106" s="217"/>
      <c r="C106" s="218"/>
      <c r="D106" s="216"/>
      <c r="E106" s="488"/>
    </row>
    <row r="107" spans="1:5" ht="33.75" customHeight="1">
      <c r="A107" s="216"/>
      <c r="B107" s="217"/>
      <c r="C107" s="218"/>
      <c r="D107" s="216"/>
      <c r="E107" s="488"/>
    </row>
    <row r="108" spans="1:5" ht="33.75" customHeight="1">
      <c r="A108" s="216"/>
      <c r="B108" s="217"/>
      <c r="C108" s="218"/>
      <c r="D108" s="216"/>
      <c r="E108" s="488"/>
    </row>
    <row r="109" spans="1:5" ht="33.75" customHeight="1">
      <c r="A109" s="216"/>
      <c r="B109" s="217"/>
      <c r="C109" s="218"/>
      <c r="D109" s="216"/>
      <c r="E109" s="488"/>
    </row>
    <row r="110" spans="1:5" ht="33.75" customHeight="1">
      <c r="A110" s="216"/>
      <c r="B110" s="217"/>
      <c r="C110" s="218"/>
      <c r="D110" s="216"/>
      <c r="E110" s="488"/>
    </row>
    <row r="111" spans="1:5" ht="33.75" customHeight="1">
      <c r="A111" s="216"/>
      <c r="B111" s="217"/>
      <c r="C111" s="218"/>
      <c r="D111" s="216"/>
      <c r="E111" s="488"/>
    </row>
    <row r="112" spans="1:5" ht="33.75" customHeight="1">
      <c r="A112" s="216"/>
      <c r="B112" s="217"/>
      <c r="C112" s="218"/>
      <c r="D112" s="216"/>
      <c r="E112" s="488"/>
    </row>
    <row r="113" spans="1:5" ht="33.75" customHeight="1">
      <c r="A113" s="216"/>
      <c r="B113" s="217"/>
      <c r="C113" s="218"/>
      <c r="D113" s="216"/>
      <c r="E113" s="488"/>
    </row>
    <row r="114" spans="1:5" ht="33.75" customHeight="1">
      <c r="A114" s="216"/>
      <c r="B114" s="217"/>
      <c r="C114" s="218"/>
      <c r="D114" s="216"/>
      <c r="E114" s="488"/>
    </row>
    <row r="115" spans="1:5" ht="33.75" customHeight="1">
      <c r="A115" s="216"/>
      <c r="B115" s="217"/>
      <c r="C115" s="218"/>
      <c r="D115" s="216"/>
      <c r="E115" s="488"/>
    </row>
    <row r="116" spans="1:5" ht="33.75" customHeight="1">
      <c r="A116" s="216"/>
      <c r="B116" s="217"/>
      <c r="C116" s="218"/>
      <c r="D116" s="216"/>
      <c r="E116" s="488"/>
    </row>
    <row r="117" spans="1:5" ht="33.75" customHeight="1">
      <c r="A117" s="216"/>
      <c r="B117" s="217"/>
      <c r="C117" s="218"/>
      <c r="D117" s="216"/>
      <c r="E117" s="488"/>
    </row>
    <row r="118" spans="1:5" ht="33.75" customHeight="1">
      <c r="A118" s="216"/>
      <c r="B118" s="217"/>
      <c r="C118" s="218"/>
      <c r="D118" s="216"/>
      <c r="E118" s="488"/>
    </row>
    <row r="119" spans="1:5" ht="33.75" customHeight="1">
      <c r="A119" s="216"/>
      <c r="B119" s="217"/>
      <c r="C119" s="218"/>
      <c r="D119" s="216"/>
      <c r="E119" s="488"/>
    </row>
    <row r="120" spans="1:5" ht="33.75" customHeight="1">
      <c r="A120" s="216"/>
      <c r="B120" s="217"/>
      <c r="C120" s="218"/>
      <c r="D120" s="216"/>
      <c r="E120" s="488"/>
    </row>
    <row r="121" spans="1:5" ht="33.75" customHeight="1">
      <c r="A121" s="216"/>
      <c r="B121" s="217"/>
      <c r="C121" s="218"/>
      <c r="D121" s="216"/>
      <c r="E121" s="488"/>
    </row>
    <row r="122" spans="1:5" ht="33.75" customHeight="1">
      <c r="A122" s="216"/>
      <c r="B122" s="217"/>
      <c r="C122" s="218"/>
      <c r="D122" s="223"/>
      <c r="E122" s="488"/>
    </row>
    <row r="123" spans="1:5" ht="33.75" customHeight="1">
      <c r="A123" s="216"/>
      <c r="B123" s="217"/>
      <c r="C123" s="218"/>
      <c r="D123" s="223"/>
      <c r="E123" s="488"/>
    </row>
    <row r="124" spans="1:5" ht="33.75" customHeight="1">
      <c r="A124" s="216"/>
      <c r="B124" s="217"/>
      <c r="C124" s="218"/>
      <c r="D124" s="223"/>
      <c r="E124" s="488"/>
    </row>
    <row r="125" spans="1:5" ht="33.75" customHeight="1">
      <c r="A125" s="216"/>
      <c r="B125" s="217"/>
      <c r="C125" s="218"/>
      <c r="D125" s="223"/>
      <c r="E125" s="488"/>
    </row>
    <row r="126" spans="1:5" ht="33.75" customHeight="1">
      <c r="A126" s="216"/>
      <c r="B126" s="217"/>
      <c r="C126" s="218"/>
      <c r="D126" s="223"/>
      <c r="E126" s="488"/>
    </row>
    <row r="127" spans="1:5" ht="33.75" customHeight="1">
      <c r="A127" s="216"/>
      <c r="B127" s="217"/>
      <c r="C127" s="218"/>
      <c r="D127" s="223"/>
      <c r="E127" s="488"/>
    </row>
    <row r="128" spans="1:5" ht="33.75" customHeight="1">
      <c r="A128" s="216"/>
      <c r="B128" s="217"/>
      <c r="C128" s="218"/>
      <c r="D128" s="223"/>
      <c r="E128" s="488"/>
    </row>
    <row r="129" spans="1:5" ht="33.75" customHeight="1">
      <c r="A129" s="216"/>
      <c r="B129" s="217"/>
      <c r="C129" s="218"/>
      <c r="D129" s="223"/>
      <c r="E129" s="488"/>
    </row>
    <row r="130" spans="1:5" ht="33.75" customHeight="1">
      <c r="A130" s="216"/>
      <c r="B130" s="217"/>
      <c r="C130" s="218"/>
      <c r="D130" s="223"/>
      <c r="E130" s="488"/>
    </row>
    <row r="131" spans="1:5" ht="33.75" customHeight="1">
      <c r="A131" s="216"/>
      <c r="B131" s="217"/>
      <c r="C131" s="218"/>
      <c r="D131" s="223"/>
      <c r="E131" s="488"/>
    </row>
    <row r="132" spans="1:5" ht="33.75" customHeight="1">
      <c r="A132" s="216"/>
      <c r="B132" s="217"/>
      <c r="C132" s="218"/>
      <c r="D132" s="223"/>
      <c r="E132" s="488"/>
    </row>
    <row r="133" spans="1:5" ht="33.75" customHeight="1">
      <c r="A133" s="216"/>
      <c r="B133" s="217"/>
      <c r="C133" s="218"/>
      <c r="D133" s="223"/>
      <c r="E133" s="488"/>
    </row>
    <row r="134" spans="1:5" ht="33.75" customHeight="1">
      <c r="A134" s="216"/>
      <c r="B134" s="217"/>
      <c r="C134" s="218"/>
      <c r="D134" s="216"/>
      <c r="E134" s="488"/>
    </row>
    <row r="135" spans="1:5" ht="33.75" customHeight="1">
      <c r="A135" s="216"/>
      <c r="B135" s="217"/>
      <c r="C135" s="218"/>
      <c r="D135" s="216"/>
      <c r="E135" s="488"/>
    </row>
    <row r="136" spans="1:5" ht="33.75" customHeight="1">
      <c r="A136" s="216"/>
      <c r="B136" s="217"/>
      <c r="C136" s="218"/>
      <c r="D136" s="216"/>
      <c r="E136" s="488"/>
    </row>
    <row r="137" spans="1:5" ht="33.75" customHeight="1">
      <c r="A137" s="216"/>
      <c r="B137" s="217"/>
      <c r="C137" s="218"/>
      <c r="D137" s="216"/>
      <c r="E137" s="488"/>
    </row>
    <row r="138" spans="1:5" ht="33.75" customHeight="1">
      <c r="A138" s="216"/>
      <c r="B138" s="217"/>
      <c r="C138" s="218"/>
      <c r="D138" s="216"/>
      <c r="E138" s="488"/>
    </row>
    <row r="139" spans="1:5" ht="33.75" customHeight="1">
      <c r="A139" s="216"/>
      <c r="B139" s="217"/>
      <c r="C139" s="218"/>
      <c r="D139" s="216"/>
      <c r="E139" s="488"/>
    </row>
    <row r="140" spans="1:5" ht="33.75" customHeight="1">
      <c r="A140" s="216"/>
      <c r="B140" s="217"/>
      <c r="C140" s="218"/>
      <c r="D140" s="216"/>
      <c r="E140" s="488"/>
    </row>
    <row r="141" spans="1:5" ht="33.75" customHeight="1">
      <c r="A141" s="216"/>
      <c r="B141" s="217"/>
      <c r="C141" s="218"/>
      <c r="D141" s="216"/>
      <c r="E141" s="488"/>
    </row>
    <row r="142" spans="1:5" ht="33.75" customHeight="1">
      <c r="A142" s="216"/>
      <c r="B142" s="217"/>
      <c r="C142" s="218"/>
      <c r="D142" s="216"/>
      <c r="E142" s="488"/>
    </row>
    <row r="143" spans="1:5" ht="33.75" customHeight="1">
      <c r="A143" s="216"/>
      <c r="B143" s="217"/>
      <c r="C143" s="218"/>
      <c r="D143" s="216"/>
      <c r="E143" s="488"/>
    </row>
    <row r="144" spans="1:5" ht="33.75" customHeight="1">
      <c r="A144" s="216"/>
      <c r="B144" s="217"/>
      <c r="C144" s="218"/>
      <c r="D144" s="216"/>
      <c r="E144" s="488"/>
    </row>
    <row r="145" spans="1:5" ht="33.75" customHeight="1">
      <c r="A145" s="216"/>
      <c r="B145" s="217"/>
      <c r="C145" s="218"/>
      <c r="D145" s="216"/>
      <c r="E145" s="488"/>
    </row>
    <row r="146" spans="1:5" ht="33.75" customHeight="1">
      <c r="A146" s="216"/>
      <c r="B146" s="217"/>
      <c r="C146" s="218"/>
      <c r="D146" s="216"/>
      <c r="E146" s="488"/>
    </row>
    <row r="147" spans="1:5" ht="33.75" customHeight="1">
      <c r="A147" s="216"/>
      <c r="B147" s="217"/>
      <c r="C147" s="218"/>
      <c r="D147" s="216"/>
      <c r="E147" s="488"/>
    </row>
    <row r="148" spans="1:5" ht="33.75" customHeight="1">
      <c r="A148" s="216"/>
      <c r="B148" s="217"/>
      <c r="C148" s="218"/>
      <c r="D148" s="216"/>
      <c r="E148" s="488"/>
    </row>
    <row r="149" spans="1:5" ht="33.75" customHeight="1">
      <c r="A149" s="216"/>
      <c r="B149" s="217"/>
      <c r="C149" s="218"/>
      <c r="D149" s="216"/>
      <c r="E149" s="488"/>
    </row>
    <row r="150" spans="1:5" ht="33.75" customHeight="1">
      <c r="A150" s="216"/>
      <c r="B150" s="217"/>
      <c r="C150" s="218"/>
      <c r="D150" s="216"/>
      <c r="E150" s="488"/>
    </row>
    <row r="151" spans="1:5" ht="33.75" customHeight="1">
      <c r="A151" s="216"/>
      <c r="B151" s="217"/>
      <c r="C151" s="218"/>
      <c r="D151" s="216"/>
      <c r="E151" s="488"/>
    </row>
    <row r="152" spans="1:5" ht="33.75" customHeight="1">
      <c r="A152" s="216"/>
      <c r="B152" s="217"/>
      <c r="C152" s="218"/>
      <c r="D152" s="216"/>
      <c r="E152" s="488"/>
    </row>
    <row r="153" spans="1:5" ht="33.75" customHeight="1">
      <c r="A153" s="216"/>
      <c r="B153" s="217"/>
      <c r="C153" s="218"/>
      <c r="D153" s="216"/>
      <c r="E153" s="488"/>
    </row>
    <row r="154" spans="1:5" ht="33.75" customHeight="1">
      <c r="A154" s="216"/>
      <c r="B154" s="217"/>
      <c r="C154" s="218"/>
      <c r="D154" s="216"/>
      <c r="E154" s="488"/>
    </row>
    <row r="155" spans="1:5" ht="33.75" customHeight="1">
      <c r="A155" s="216"/>
      <c r="B155" s="217"/>
      <c r="C155" s="218"/>
      <c r="D155" s="216"/>
      <c r="E155" s="488"/>
    </row>
    <row r="156" spans="1:5" ht="33.75" customHeight="1">
      <c r="A156" s="216"/>
      <c r="B156" s="217"/>
      <c r="C156" s="218"/>
      <c r="D156" s="216"/>
      <c r="E156" s="488"/>
    </row>
    <row r="157" spans="1:5" ht="33.75" customHeight="1">
      <c r="A157" s="216"/>
      <c r="B157" s="217"/>
      <c r="C157" s="218"/>
      <c r="D157" s="216"/>
      <c r="E157" s="488"/>
    </row>
    <row r="158" spans="1:5" ht="33.75" customHeight="1">
      <c r="A158" s="216"/>
      <c r="B158" s="217"/>
      <c r="C158" s="218"/>
      <c r="D158" s="216"/>
      <c r="E158" s="488"/>
    </row>
    <row r="159" spans="1:5" ht="33.75" customHeight="1">
      <c r="A159" s="216"/>
      <c r="B159" s="217"/>
      <c r="C159" s="218"/>
      <c r="D159" s="216"/>
      <c r="E159" s="488"/>
    </row>
    <row r="160" spans="1:5" ht="33.75" customHeight="1">
      <c r="A160" s="216"/>
      <c r="B160" s="217"/>
      <c r="C160" s="218"/>
      <c r="D160" s="216"/>
      <c r="E160" s="488"/>
    </row>
    <row r="161" spans="1:5" ht="33.75" customHeight="1">
      <c r="A161" s="216"/>
      <c r="B161" s="217"/>
      <c r="C161" s="218"/>
      <c r="D161" s="216"/>
      <c r="E161" s="488"/>
    </row>
    <row r="162" spans="1:5" ht="33.75" customHeight="1">
      <c r="A162" s="216"/>
      <c r="B162" s="217"/>
      <c r="C162" s="218"/>
      <c r="D162" s="216"/>
      <c r="E162" s="488"/>
    </row>
    <row r="163" spans="1:5" ht="33.75" customHeight="1">
      <c r="A163" s="216"/>
      <c r="B163" s="217"/>
      <c r="C163" s="218"/>
      <c r="D163" s="216"/>
      <c r="E163" s="488"/>
    </row>
    <row r="164" spans="1:5" ht="33.75" customHeight="1">
      <c r="A164" s="216"/>
      <c r="B164" s="217"/>
      <c r="C164" s="218"/>
      <c r="D164" s="216"/>
      <c r="E164" s="488"/>
    </row>
    <row r="165" spans="1:5" ht="33.75" customHeight="1">
      <c r="A165" s="216"/>
      <c r="B165" s="217"/>
      <c r="C165" s="218"/>
      <c r="D165" s="216"/>
      <c r="E165" s="488"/>
    </row>
    <row r="166" spans="1:5" ht="33.75" customHeight="1">
      <c r="A166" s="216"/>
      <c r="B166" s="217"/>
      <c r="C166" s="218"/>
      <c r="D166" s="216"/>
      <c r="E166" s="488"/>
    </row>
    <row r="167" spans="1:5" ht="33.75" customHeight="1">
      <c r="A167" s="216"/>
      <c r="B167" s="217"/>
      <c r="C167" s="218"/>
      <c r="D167" s="216"/>
      <c r="E167" s="488"/>
    </row>
    <row r="168" spans="1:5" ht="33.75" customHeight="1">
      <c r="A168" s="216"/>
      <c r="B168" s="217"/>
      <c r="C168" s="218"/>
      <c r="D168" s="216"/>
      <c r="E168" s="488"/>
    </row>
    <row r="169" spans="1:5" ht="33.75" customHeight="1">
      <c r="A169" s="216"/>
      <c r="B169" s="217"/>
      <c r="C169" s="218"/>
      <c r="D169" s="216"/>
      <c r="E169" s="488"/>
    </row>
    <row r="170" spans="1:5" ht="33.75" customHeight="1">
      <c r="A170" s="216"/>
      <c r="B170" s="217"/>
      <c r="C170" s="218"/>
      <c r="D170" s="216"/>
      <c r="E170" s="488"/>
    </row>
    <row r="171" spans="1:5" ht="33.75" customHeight="1">
      <c r="A171" s="216"/>
      <c r="B171" s="217"/>
      <c r="C171" s="218"/>
      <c r="D171" s="216"/>
      <c r="E171" s="488"/>
    </row>
    <row r="172" spans="1:5" ht="33.75" customHeight="1">
      <c r="A172" s="216"/>
      <c r="B172" s="217"/>
      <c r="C172" s="218"/>
      <c r="D172" s="216"/>
      <c r="E172" s="488"/>
    </row>
    <row r="173" spans="1:5" ht="33.75" customHeight="1">
      <c r="A173" s="216"/>
      <c r="B173" s="217"/>
      <c r="C173" s="218"/>
      <c r="D173" s="216"/>
      <c r="E173" s="488"/>
    </row>
    <row r="174" spans="1:5" ht="33.75" customHeight="1">
      <c r="A174" s="216"/>
      <c r="B174" s="217"/>
      <c r="C174" s="218"/>
      <c r="D174" s="216"/>
      <c r="E174" s="488"/>
    </row>
    <row r="175" spans="1:5" ht="33.75" customHeight="1">
      <c r="A175" s="216"/>
      <c r="B175" s="217"/>
      <c r="C175" s="218"/>
      <c r="D175" s="216"/>
      <c r="E175" s="488"/>
    </row>
    <row r="176" spans="1:5" ht="33.75" customHeight="1">
      <c r="A176" s="216"/>
      <c r="B176" s="217"/>
      <c r="C176" s="218"/>
      <c r="D176" s="216"/>
      <c r="E176" s="488"/>
    </row>
    <row r="177" spans="1:5" ht="33.75" customHeight="1">
      <c r="A177" s="216"/>
      <c r="B177" s="217"/>
      <c r="C177" s="218"/>
      <c r="D177" s="216"/>
      <c r="E177" s="488"/>
    </row>
    <row r="178" spans="1:5" ht="33.75" customHeight="1">
      <c r="A178" s="216"/>
      <c r="B178" s="217"/>
      <c r="C178" s="218"/>
      <c r="D178" s="216"/>
      <c r="E178" s="488"/>
    </row>
    <row r="179" spans="1:5" ht="33.75" customHeight="1">
      <c r="A179" s="216"/>
      <c r="B179" s="217"/>
      <c r="C179" s="218"/>
      <c r="D179" s="216"/>
      <c r="E179" s="488"/>
    </row>
    <row r="180" spans="1:5" ht="33.75" customHeight="1">
      <c r="A180" s="216"/>
      <c r="B180" s="217"/>
      <c r="C180" s="218"/>
      <c r="D180" s="216"/>
      <c r="E180" s="488"/>
    </row>
    <row r="181" spans="1:5" ht="33.75" customHeight="1">
      <c r="A181" s="216"/>
      <c r="B181" s="217"/>
      <c r="C181" s="218"/>
      <c r="D181" s="216"/>
      <c r="E181" s="488"/>
    </row>
    <row r="182" spans="1:5" ht="33.75" customHeight="1">
      <c r="A182" s="216"/>
      <c r="B182" s="217"/>
      <c r="C182" s="218"/>
      <c r="D182" s="216"/>
      <c r="E182" s="488"/>
    </row>
    <row r="183" spans="1:5" ht="33.75" customHeight="1">
      <c r="A183" s="216"/>
      <c r="B183" s="217"/>
      <c r="C183" s="218"/>
      <c r="D183" s="216"/>
      <c r="E183" s="488"/>
    </row>
    <row r="184" spans="1:5" ht="33.75" customHeight="1">
      <c r="A184" s="216"/>
      <c r="B184" s="217"/>
      <c r="C184" s="218"/>
      <c r="D184" s="216"/>
      <c r="E184" s="488"/>
    </row>
    <row r="185" spans="1:5" ht="33.75" customHeight="1">
      <c r="A185" s="216"/>
      <c r="B185" s="217"/>
      <c r="C185" s="218"/>
      <c r="D185" s="216"/>
      <c r="E185" s="488"/>
    </row>
    <row r="186" spans="1:5" ht="33.75" customHeight="1">
      <c r="A186" s="216"/>
      <c r="B186" s="217"/>
      <c r="C186" s="218"/>
      <c r="D186" s="216"/>
      <c r="E186" s="488"/>
    </row>
    <row r="187" spans="1:5" ht="33.75" customHeight="1">
      <c r="A187" s="216"/>
      <c r="B187" s="217"/>
      <c r="C187" s="218"/>
      <c r="D187" s="216"/>
      <c r="E187" s="488"/>
    </row>
    <row r="188" spans="1:5" ht="33.75" customHeight="1">
      <c r="A188" s="216"/>
      <c r="B188" s="217"/>
      <c r="C188" s="218"/>
      <c r="D188" s="216"/>
      <c r="E188" s="488"/>
    </row>
    <row r="189" spans="1:5" ht="33.75" customHeight="1">
      <c r="A189" s="216"/>
      <c r="B189" s="217"/>
      <c r="C189" s="218"/>
      <c r="D189" s="216"/>
      <c r="E189" s="488"/>
    </row>
    <row r="190" spans="1:5" ht="33.75" customHeight="1">
      <c r="A190" s="216"/>
      <c r="B190" s="217"/>
      <c r="C190" s="218"/>
      <c r="D190" s="216"/>
      <c r="E190" s="488"/>
    </row>
    <row r="191" spans="1:5" ht="33.75" customHeight="1">
      <c r="A191" s="216"/>
      <c r="B191" s="217"/>
      <c r="C191" s="218"/>
      <c r="D191" s="216"/>
      <c r="E191" s="488"/>
    </row>
    <row r="192" spans="1:5" ht="33.75" customHeight="1">
      <c r="A192" s="216"/>
      <c r="B192" s="217"/>
      <c r="C192" s="218"/>
      <c r="D192" s="216"/>
      <c r="E192" s="488"/>
    </row>
    <row r="193" spans="1:5" ht="33.75" customHeight="1">
      <c r="A193" s="216"/>
      <c r="B193" s="217"/>
      <c r="C193" s="218"/>
      <c r="D193" s="216"/>
      <c r="E193" s="488"/>
    </row>
    <row r="194" spans="1:5" ht="33.75" customHeight="1">
      <c r="A194" s="216"/>
      <c r="B194" s="217"/>
      <c r="C194" s="218"/>
      <c r="D194" s="216"/>
      <c r="E194" s="488"/>
    </row>
    <row r="195" spans="1:5" ht="33.75" customHeight="1">
      <c r="A195" s="216"/>
      <c r="B195" s="217"/>
      <c r="C195" s="218"/>
      <c r="D195" s="216"/>
      <c r="E195" s="488"/>
    </row>
    <row r="196" spans="1:5" ht="33.75" customHeight="1">
      <c r="A196" s="216"/>
      <c r="B196" s="217"/>
      <c r="C196" s="218"/>
      <c r="D196" s="216"/>
      <c r="E196" s="488"/>
    </row>
    <row r="197" spans="1:5" ht="33.75" customHeight="1">
      <c r="A197" s="216"/>
      <c r="B197" s="217"/>
      <c r="C197" s="218"/>
      <c r="D197" s="216"/>
      <c r="E197" s="488"/>
    </row>
    <row r="198" spans="1:5" ht="33.75" customHeight="1">
      <c r="A198" s="216"/>
      <c r="B198" s="217"/>
      <c r="C198" s="218"/>
      <c r="D198" s="216"/>
      <c r="E198" s="488"/>
    </row>
    <row r="199" spans="1:5" ht="33.75" customHeight="1">
      <c r="A199" s="216"/>
      <c r="B199" s="217"/>
      <c r="C199" s="218"/>
      <c r="D199" s="216"/>
      <c r="E199" s="488"/>
    </row>
    <row r="200" spans="1:5" ht="33.75" customHeight="1">
      <c r="A200" s="216"/>
      <c r="B200" s="217"/>
      <c r="C200" s="218"/>
      <c r="D200" s="216"/>
      <c r="E200" s="488"/>
    </row>
    <row r="201" spans="1:5" ht="33.75" customHeight="1">
      <c r="A201" s="216"/>
      <c r="B201" s="217"/>
      <c r="C201" s="218"/>
      <c r="D201" s="216"/>
      <c r="E201" s="488"/>
    </row>
    <row r="202" spans="1:5" ht="33.75" customHeight="1">
      <c r="A202" s="216"/>
      <c r="B202" s="217"/>
      <c r="C202" s="218"/>
      <c r="D202" s="216"/>
      <c r="E202" s="488"/>
    </row>
    <row r="203" spans="1:5" ht="33.75" customHeight="1">
      <c r="A203" s="216"/>
      <c r="B203" s="217"/>
      <c r="C203" s="218"/>
      <c r="D203" s="216"/>
      <c r="E203" s="488"/>
    </row>
    <row r="204" spans="1:5" ht="33.75" customHeight="1">
      <c r="A204" s="216"/>
      <c r="B204" s="217"/>
      <c r="C204" s="218"/>
      <c r="D204" s="216"/>
      <c r="E204" s="488"/>
    </row>
    <row r="205" spans="1:5" ht="33.75" customHeight="1">
      <c r="A205" s="216"/>
      <c r="B205" s="217"/>
      <c r="C205" s="218"/>
      <c r="D205" s="216"/>
      <c r="E205" s="488"/>
    </row>
    <row r="206" spans="1:5" ht="33.75" customHeight="1">
      <c r="A206" s="216"/>
      <c r="B206" s="217"/>
      <c r="C206" s="218"/>
      <c r="D206" s="216"/>
      <c r="E206" s="488"/>
    </row>
    <row r="207" spans="1:5" ht="33.75" customHeight="1">
      <c r="A207" s="216"/>
      <c r="B207" s="217"/>
      <c r="C207" s="218"/>
      <c r="D207" s="216"/>
      <c r="E207" s="488"/>
    </row>
    <row r="208" spans="1:5" ht="33.75" customHeight="1">
      <c r="A208" s="216"/>
      <c r="B208" s="217"/>
      <c r="C208" s="218"/>
      <c r="D208" s="216"/>
      <c r="E208" s="488"/>
    </row>
    <row r="209" spans="1:5" ht="33.75" customHeight="1">
      <c r="A209" s="216"/>
      <c r="B209" s="217"/>
      <c r="C209" s="218"/>
      <c r="D209" s="216"/>
      <c r="E209" s="488"/>
    </row>
    <row r="210" spans="1:5" ht="33.75" customHeight="1">
      <c r="A210" s="216"/>
      <c r="B210" s="217"/>
      <c r="C210" s="218"/>
      <c r="D210" s="216"/>
      <c r="E210" s="488"/>
    </row>
    <row r="211" spans="1:5" ht="33.75" customHeight="1">
      <c r="A211" s="216"/>
      <c r="B211" s="217"/>
      <c r="C211" s="218"/>
      <c r="D211" s="216"/>
      <c r="E211" s="488"/>
    </row>
    <row r="212" spans="1:5" ht="33.75" customHeight="1">
      <c r="A212" s="216"/>
      <c r="B212" s="217"/>
      <c r="C212" s="218"/>
      <c r="D212" s="216"/>
      <c r="E212" s="488"/>
    </row>
    <row r="213" spans="1:5" ht="33.75" customHeight="1">
      <c r="A213" s="216"/>
      <c r="B213" s="217"/>
      <c r="C213" s="218"/>
      <c r="D213" s="216"/>
      <c r="E213" s="488"/>
    </row>
    <row r="214" spans="1:5" ht="33.75" customHeight="1">
      <c r="A214" s="216"/>
      <c r="B214" s="217"/>
      <c r="C214" s="218"/>
      <c r="D214" s="216"/>
      <c r="E214" s="488"/>
    </row>
    <row r="215" spans="1:5" ht="33.75" customHeight="1">
      <c r="A215" s="216"/>
      <c r="B215" s="217"/>
      <c r="C215" s="218"/>
      <c r="D215" s="216"/>
      <c r="E215" s="488"/>
    </row>
    <row r="216" spans="1:5" ht="33.75" customHeight="1">
      <c r="A216" s="216"/>
      <c r="B216" s="217"/>
      <c r="C216" s="218"/>
      <c r="D216" s="216"/>
      <c r="E216" s="488"/>
    </row>
    <row r="217" spans="1:5" ht="33.75" customHeight="1">
      <c r="A217" s="216"/>
      <c r="B217" s="217"/>
      <c r="C217" s="218"/>
      <c r="D217" s="216"/>
      <c r="E217" s="488"/>
    </row>
    <row r="218" spans="1:5" ht="33.75" customHeight="1">
      <c r="A218" s="216"/>
      <c r="B218" s="217"/>
      <c r="C218" s="218"/>
      <c r="D218" s="216"/>
      <c r="E218" s="488"/>
    </row>
    <row r="219" spans="1:5" ht="33.75" customHeight="1">
      <c r="A219" s="216"/>
      <c r="B219" s="217"/>
      <c r="C219" s="218"/>
      <c r="D219" s="216"/>
      <c r="E219" s="488"/>
    </row>
    <row r="220" spans="1:5" ht="33.75" customHeight="1">
      <c r="A220" s="216"/>
      <c r="B220" s="217"/>
      <c r="C220" s="218"/>
      <c r="D220" s="216"/>
      <c r="E220" s="488"/>
    </row>
    <row r="221" spans="1:5" ht="33.75" customHeight="1">
      <c r="A221" s="216"/>
      <c r="B221" s="217"/>
      <c r="C221" s="218"/>
      <c r="D221" s="216"/>
      <c r="E221" s="488"/>
    </row>
    <row r="222" spans="1:5" ht="33.75" customHeight="1">
      <c r="A222" s="216"/>
      <c r="B222" s="217"/>
      <c r="C222" s="218"/>
      <c r="D222" s="216"/>
      <c r="E222" s="488"/>
    </row>
    <row r="223" spans="1:5" ht="33.75" customHeight="1">
      <c r="A223" s="216"/>
      <c r="B223" s="217"/>
      <c r="C223" s="218"/>
      <c r="D223" s="216"/>
      <c r="E223" s="488"/>
    </row>
    <row r="224" spans="1:5" ht="33.75" customHeight="1">
      <c r="A224" s="216"/>
      <c r="B224" s="217"/>
      <c r="C224" s="218"/>
      <c r="D224" s="216"/>
      <c r="E224" s="488"/>
    </row>
    <row r="225" spans="1:5" ht="33.75" customHeight="1">
      <c r="A225" s="216"/>
      <c r="B225" s="217"/>
      <c r="C225" s="218"/>
      <c r="D225" s="216"/>
      <c r="E225" s="488"/>
    </row>
    <row r="226" spans="1:5" ht="33.75" customHeight="1">
      <c r="A226" s="216"/>
      <c r="B226" s="217"/>
      <c r="C226" s="218"/>
      <c r="D226" s="216"/>
      <c r="E226" s="488"/>
    </row>
    <row r="227" spans="1:5" ht="33.75" customHeight="1">
      <c r="A227" s="216"/>
      <c r="B227" s="217"/>
      <c r="C227" s="218"/>
      <c r="D227" s="216"/>
      <c r="E227" s="488"/>
    </row>
    <row r="228" spans="1:5" ht="33.75" customHeight="1">
      <c r="A228" s="216"/>
      <c r="B228" s="217"/>
      <c r="C228" s="218"/>
      <c r="D228" s="216"/>
      <c r="E228" s="488"/>
    </row>
    <row r="229" spans="1:5" ht="33.75" customHeight="1">
      <c r="A229" s="216"/>
      <c r="B229" s="217"/>
      <c r="C229" s="218"/>
      <c r="D229" s="216"/>
      <c r="E229" s="488"/>
    </row>
    <row r="230" spans="1:5" ht="33.75" customHeight="1">
      <c r="A230" s="216"/>
      <c r="B230" s="217"/>
      <c r="C230" s="218"/>
      <c r="D230" s="216"/>
      <c r="E230" s="488"/>
    </row>
    <row r="231" spans="1:5" ht="33.75" customHeight="1">
      <c r="A231" s="216"/>
      <c r="B231" s="217"/>
      <c r="C231" s="218"/>
      <c r="D231" s="216"/>
      <c r="E231" s="488"/>
    </row>
    <row r="232" spans="1:5" ht="33.75" customHeight="1">
      <c r="A232" s="216"/>
      <c r="B232" s="217"/>
      <c r="C232" s="218"/>
      <c r="D232" s="216"/>
      <c r="E232" s="488"/>
    </row>
    <row r="233" spans="1:5" ht="33.75" customHeight="1">
      <c r="A233" s="216"/>
      <c r="B233" s="217"/>
      <c r="C233" s="218"/>
      <c r="D233" s="216"/>
      <c r="E233" s="488"/>
    </row>
    <row r="234" spans="1:5" ht="33.75" customHeight="1">
      <c r="A234" s="216"/>
      <c r="B234" s="217"/>
      <c r="C234" s="218"/>
      <c r="D234" s="216"/>
      <c r="E234" s="488"/>
    </row>
    <row r="235" spans="1:5" ht="33.75" customHeight="1">
      <c r="A235" s="216"/>
      <c r="B235" s="217"/>
      <c r="C235" s="218"/>
      <c r="D235" s="216"/>
      <c r="E235" s="488"/>
    </row>
    <row r="236" spans="1:5" ht="33.75" customHeight="1">
      <c r="A236" s="216"/>
      <c r="B236" s="217"/>
      <c r="C236" s="218"/>
      <c r="D236" s="216"/>
      <c r="E236" s="488"/>
    </row>
    <row r="237" spans="1:5" ht="33.75" customHeight="1">
      <c r="A237" s="216"/>
      <c r="B237" s="217"/>
      <c r="C237" s="218"/>
      <c r="D237" s="216"/>
      <c r="E237" s="488"/>
    </row>
    <row r="238" spans="1:5" ht="33.75" customHeight="1">
      <c r="A238" s="216"/>
      <c r="B238" s="217"/>
      <c r="C238" s="218"/>
      <c r="D238" s="216"/>
      <c r="E238" s="488"/>
    </row>
    <row r="239" spans="1:5" ht="33.75" customHeight="1">
      <c r="A239" s="216"/>
      <c r="B239" s="217"/>
      <c r="C239" s="218"/>
      <c r="D239" s="216"/>
      <c r="E239" s="488"/>
    </row>
    <row r="240" spans="1:5" ht="33.75" customHeight="1">
      <c r="A240" s="216"/>
      <c r="B240" s="217"/>
      <c r="C240" s="218"/>
      <c r="D240" s="216"/>
      <c r="E240" s="488"/>
    </row>
    <row r="241" spans="1:5" ht="33.75" customHeight="1">
      <c r="A241" s="216"/>
      <c r="B241" s="217"/>
      <c r="C241" s="218"/>
      <c r="D241" s="216"/>
      <c r="E241" s="488"/>
    </row>
    <row r="242" spans="1:5" ht="33.75" customHeight="1">
      <c r="A242" s="216"/>
      <c r="B242" s="217"/>
      <c r="C242" s="218"/>
      <c r="D242" s="216"/>
      <c r="E242" s="488"/>
    </row>
    <row r="243" spans="1:5" ht="33.75" customHeight="1">
      <c r="A243" s="216"/>
      <c r="B243" s="217"/>
      <c r="C243" s="218"/>
      <c r="D243" s="216"/>
      <c r="E243" s="488"/>
    </row>
    <row r="244" spans="1:5" ht="33.75" customHeight="1">
      <c r="A244" s="216"/>
      <c r="B244" s="217"/>
      <c r="C244" s="218"/>
      <c r="D244" s="216"/>
      <c r="E244" s="488"/>
    </row>
    <row r="245" spans="1:5" ht="33.75" customHeight="1">
      <c r="A245" s="216"/>
      <c r="B245" s="217"/>
      <c r="C245" s="218"/>
      <c r="D245" s="216"/>
      <c r="E245" s="488"/>
    </row>
    <row r="246" spans="1:5" ht="33.75" customHeight="1">
      <c r="A246" s="216"/>
      <c r="B246" s="217"/>
      <c r="C246" s="218"/>
      <c r="D246" s="216"/>
      <c r="E246" s="488"/>
    </row>
    <row r="247" spans="1:5" ht="33.75" customHeight="1">
      <c r="A247" s="216"/>
      <c r="B247" s="217"/>
      <c r="C247" s="218"/>
      <c r="D247" s="216"/>
      <c r="E247" s="488"/>
    </row>
    <row r="248" spans="1:5" ht="33.75" customHeight="1">
      <c r="A248" s="216"/>
      <c r="B248" s="217"/>
      <c r="C248" s="218"/>
      <c r="D248" s="216"/>
      <c r="E248" s="488"/>
    </row>
    <row r="249" spans="1:5" ht="33.75" customHeight="1">
      <c r="A249" s="216"/>
      <c r="B249" s="217"/>
      <c r="C249" s="218"/>
      <c r="D249" s="216"/>
      <c r="E249" s="488"/>
    </row>
    <row r="250" spans="1:5" ht="33.75" customHeight="1">
      <c r="A250" s="216"/>
      <c r="B250" s="217"/>
      <c r="C250" s="218"/>
      <c r="D250" s="216"/>
      <c r="E250" s="488"/>
    </row>
    <row r="251" spans="1:5" ht="33.75" customHeight="1">
      <c r="A251" s="216"/>
      <c r="B251" s="217"/>
      <c r="C251" s="218"/>
      <c r="D251" s="216"/>
      <c r="E251" s="488"/>
    </row>
    <row r="252" spans="1:5" ht="33.75" customHeight="1">
      <c r="A252" s="216"/>
      <c r="B252" s="217"/>
      <c r="C252" s="218"/>
      <c r="D252" s="216"/>
      <c r="E252" s="488"/>
    </row>
    <row r="253" spans="1:5" ht="33.75" customHeight="1">
      <c r="A253" s="216"/>
      <c r="B253" s="217"/>
      <c r="C253" s="218"/>
      <c r="D253" s="216"/>
      <c r="E253" s="488"/>
    </row>
    <row r="254" spans="1:5" ht="33.75" customHeight="1">
      <c r="A254" s="216"/>
      <c r="B254" s="217"/>
      <c r="C254" s="218"/>
      <c r="D254" s="216"/>
      <c r="E254" s="488"/>
    </row>
    <row r="255" spans="1:5" ht="33.75" customHeight="1">
      <c r="A255" s="216"/>
      <c r="B255" s="217"/>
      <c r="C255" s="218"/>
      <c r="D255" s="216"/>
      <c r="E255" s="488"/>
    </row>
    <row r="256" spans="1:5" ht="33.75" customHeight="1">
      <c r="A256" s="216"/>
      <c r="B256" s="217"/>
      <c r="C256" s="218"/>
      <c r="D256" s="216"/>
      <c r="E256" s="488"/>
    </row>
    <row r="257" spans="1:5" ht="33.75" customHeight="1">
      <c r="A257" s="216"/>
      <c r="B257" s="217"/>
      <c r="C257" s="218"/>
      <c r="D257" s="216"/>
      <c r="E257" s="488"/>
    </row>
    <row r="258" spans="1:5" ht="33.75" customHeight="1">
      <c r="A258" s="216"/>
      <c r="B258" s="217"/>
      <c r="C258" s="218"/>
      <c r="D258" s="216"/>
      <c r="E258" s="488"/>
    </row>
    <row r="259" spans="1:5" ht="33.75" customHeight="1">
      <c r="A259" s="216"/>
      <c r="B259" s="217"/>
      <c r="C259" s="218"/>
      <c r="D259" s="216"/>
      <c r="E259" s="488"/>
    </row>
    <row r="260" spans="1:5" ht="33.75" customHeight="1">
      <c r="A260" s="216"/>
      <c r="B260" s="217"/>
      <c r="C260" s="218"/>
      <c r="D260" s="216"/>
      <c r="E260" s="488"/>
    </row>
    <row r="261" spans="1:5" ht="33.75" customHeight="1">
      <c r="A261" s="216"/>
      <c r="B261" s="217"/>
      <c r="C261" s="218"/>
      <c r="D261" s="216"/>
      <c r="E261" s="488"/>
    </row>
    <row r="262" spans="1:5" ht="33.75" customHeight="1">
      <c r="A262" s="216"/>
      <c r="B262" s="217"/>
      <c r="C262" s="218"/>
      <c r="D262" s="216"/>
      <c r="E262" s="488"/>
    </row>
    <row r="263" spans="1:5" ht="33.75" customHeight="1">
      <c r="A263" s="216"/>
      <c r="B263" s="217"/>
      <c r="C263" s="218"/>
      <c r="D263" s="216"/>
      <c r="E263" s="488"/>
    </row>
    <row r="264" spans="1:5" ht="33.75" customHeight="1">
      <c r="A264" s="216"/>
      <c r="B264" s="217"/>
      <c r="C264" s="218"/>
      <c r="D264" s="216"/>
      <c r="E264" s="488"/>
    </row>
    <row r="265" spans="1:5" ht="33.75" customHeight="1">
      <c r="A265" s="216"/>
      <c r="B265" s="217"/>
      <c r="C265" s="218"/>
      <c r="D265" s="216"/>
      <c r="E265" s="488"/>
    </row>
    <row r="266" spans="1:5" ht="33.75" customHeight="1">
      <c r="A266" s="216"/>
      <c r="B266" s="217"/>
      <c r="C266" s="218"/>
      <c r="D266" s="216"/>
      <c r="E266" s="488"/>
    </row>
    <row r="267" spans="1:5" ht="33.75" customHeight="1">
      <c r="A267" s="216"/>
      <c r="B267" s="217"/>
      <c r="C267" s="218"/>
      <c r="D267" s="216"/>
      <c r="E267" s="488"/>
    </row>
    <row r="268" spans="1:5" ht="33.75" customHeight="1">
      <c r="E268" s="488"/>
    </row>
    <row r="269" spans="1:5" ht="33.75" customHeight="1">
      <c r="E269" s="488"/>
    </row>
    <row r="270" spans="1:5" ht="33.75" customHeight="1">
      <c r="E270" s="488"/>
    </row>
    <row r="271" spans="1:5" ht="33.75" customHeight="1">
      <c r="E271" s="488"/>
    </row>
    <row r="272" spans="1:5" ht="33.75" customHeight="1">
      <c r="E272" s="488"/>
    </row>
    <row r="273" spans="5:5" ht="33.75" customHeight="1">
      <c r="E273" s="488"/>
    </row>
    <row r="274" spans="5:5" ht="33.75" customHeight="1">
      <c r="E274" s="488"/>
    </row>
    <row r="275" spans="5:5" ht="33.75" customHeight="1">
      <c r="E275" s="488"/>
    </row>
    <row r="276" spans="5:5" ht="33.75" customHeight="1">
      <c r="E276" s="488"/>
    </row>
    <row r="277" spans="5:5" ht="33.75" customHeight="1">
      <c r="E277" s="488"/>
    </row>
    <row r="278" spans="5:5" ht="33.75" customHeight="1">
      <c r="E278" s="488"/>
    </row>
    <row r="279" spans="5:5" ht="33.75" customHeight="1">
      <c r="E279" s="488"/>
    </row>
    <row r="280" spans="5:5" ht="33.75" customHeight="1">
      <c r="E280" s="488"/>
    </row>
    <row r="281" spans="5:5" ht="33.75" customHeight="1">
      <c r="E281" s="488"/>
    </row>
    <row r="282" spans="5:5" ht="33.75" customHeight="1">
      <c r="E282" s="488"/>
    </row>
    <row r="283" spans="5:5" ht="33.75" customHeight="1">
      <c r="E283" s="488"/>
    </row>
    <row r="284" spans="5:5" ht="33.75" customHeight="1">
      <c r="E284" s="488"/>
    </row>
    <row r="285" spans="5:5" ht="33.75" customHeight="1">
      <c r="E285" s="488"/>
    </row>
    <row r="286" spans="5:5" ht="33.75" customHeight="1">
      <c r="E286" s="488"/>
    </row>
    <row r="287" spans="5:5" ht="33.75" customHeight="1">
      <c r="E287" s="488"/>
    </row>
    <row r="288" spans="5:5" ht="33.75" customHeight="1">
      <c r="E288" s="488"/>
    </row>
    <row r="289" spans="5:5" ht="33.75" customHeight="1">
      <c r="E289" s="488"/>
    </row>
    <row r="290" spans="5:5" ht="33.75" customHeight="1">
      <c r="E290" s="488"/>
    </row>
    <row r="291" spans="5:5" ht="33.75" customHeight="1">
      <c r="E291" s="488"/>
    </row>
    <row r="292" spans="5:5" ht="33.75" customHeight="1">
      <c r="E292" s="488"/>
    </row>
    <row r="293" spans="5:5" ht="33.75" customHeight="1">
      <c r="E293" s="488"/>
    </row>
    <row r="294" spans="5:5" ht="33.75" customHeight="1">
      <c r="E294" s="488"/>
    </row>
    <row r="295" spans="5:5" ht="33.75" customHeight="1">
      <c r="E295" s="488"/>
    </row>
    <row r="296" spans="5:5" ht="33.75" customHeight="1">
      <c r="E296" s="488"/>
    </row>
    <row r="297" spans="5:5" ht="33.75" customHeight="1">
      <c r="E297" s="488"/>
    </row>
    <row r="298" spans="5:5" ht="33.75" customHeight="1">
      <c r="E298" s="488"/>
    </row>
    <row r="299" spans="5:5" ht="33.75" customHeight="1">
      <c r="E299" s="488"/>
    </row>
    <row r="300" spans="5:5" ht="33.75" customHeight="1">
      <c r="E300" s="488"/>
    </row>
    <row r="301" spans="5:5" ht="33.75" customHeight="1">
      <c r="E301" s="488"/>
    </row>
    <row r="302" spans="5:5" ht="33.75" customHeight="1">
      <c r="E302" s="488"/>
    </row>
    <row r="303" spans="5:5" ht="33.75" customHeight="1">
      <c r="E303" s="488"/>
    </row>
    <row r="304" spans="5:5" ht="33.75" customHeight="1">
      <c r="E304" s="488"/>
    </row>
    <row r="305" spans="5:5" ht="33.75" customHeight="1">
      <c r="E305" s="488"/>
    </row>
    <row r="306" spans="5:5" ht="33.75" customHeight="1">
      <c r="E306" s="488"/>
    </row>
    <row r="307" spans="5:5" ht="33.75" customHeight="1">
      <c r="E307" s="488"/>
    </row>
    <row r="308" spans="5:5" ht="33.75" customHeight="1">
      <c r="E308" s="488"/>
    </row>
    <row r="309" spans="5:5" ht="33.75" customHeight="1">
      <c r="E309" s="488"/>
    </row>
    <row r="310" spans="5:5" ht="33.75" customHeight="1">
      <c r="E310" s="488"/>
    </row>
    <row r="311" spans="5:5" ht="33.75" customHeight="1">
      <c r="E311" s="488"/>
    </row>
    <row r="312" spans="5:5" ht="33.75" customHeight="1">
      <c r="E312" s="488"/>
    </row>
    <row r="313" spans="5:5" ht="33.75" customHeight="1">
      <c r="E313" s="488"/>
    </row>
    <row r="314" spans="5:5" ht="33.75" customHeight="1">
      <c r="E314" s="488"/>
    </row>
    <row r="315" spans="5:5" ht="33.75" customHeight="1">
      <c r="E315" s="488"/>
    </row>
    <row r="316" spans="5:5" ht="33.75" customHeight="1">
      <c r="E316" s="488"/>
    </row>
    <row r="317" spans="5:5" ht="33.75" customHeight="1">
      <c r="E317" s="488"/>
    </row>
    <row r="318" spans="5:5" ht="33.75" customHeight="1">
      <c r="E318" s="488"/>
    </row>
    <row r="319" spans="5:5" ht="33.75" customHeight="1">
      <c r="E319" s="488"/>
    </row>
    <row r="320" spans="5:5" ht="33.75" customHeight="1">
      <c r="E320" s="488"/>
    </row>
    <row r="321" spans="5:5" ht="33.75" customHeight="1">
      <c r="E321" s="488"/>
    </row>
    <row r="322" spans="5:5" ht="33.75" customHeight="1">
      <c r="E322" s="488"/>
    </row>
    <row r="323" spans="5:5" ht="33.75" customHeight="1">
      <c r="E323" s="488"/>
    </row>
    <row r="324" spans="5:5" ht="33.75" customHeight="1">
      <c r="E324" s="488"/>
    </row>
    <row r="325" spans="5:5" ht="33.75" customHeight="1">
      <c r="E325" s="488"/>
    </row>
    <row r="326" spans="5:5" ht="33.75" customHeight="1">
      <c r="E326" s="488"/>
    </row>
    <row r="327" spans="5:5" ht="33.75" customHeight="1">
      <c r="E327" s="488"/>
    </row>
    <row r="328" spans="5:5" ht="33.75" customHeight="1">
      <c r="E328" s="488"/>
    </row>
    <row r="329" spans="5:5" ht="33.75" customHeight="1">
      <c r="E329" s="488"/>
    </row>
    <row r="330" spans="5:5" ht="33.75" customHeight="1">
      <c r="E330" s="488"/>
    </row>
    <row r="331" spans="5:5" ht="33.75" customHeight="1">
      <c r="E331" s="488"/>
    </row>
    <row r="332" spans="5:5" ht="33.75" customHeight="1">
      <c r="E332" s="488"/>
    </row>
    <row r="333" spans="5:5" ht="33.75" customHeight="1">
      <c r="E333" s="488"/>
    </row>
    <row r="334" spans="5:5" ht="33.75" customHeight="1">
      <c r="E334" s="488"/>
    </row>
    <row r="335" spans="5:5" ht="33.75" customHeight="1">
      <c r="E335" s="488"/>
    </row>
    <row r="336" spans="5:5" ht="33.75" customHeight="1">
      <c r="E336" s="488"/>
    </row>
    <row r="337" spans="5:5" ht="33.75" customHeight="1">
      <c r="E337" s="488"/>
    </row>
    <row r="338" spans="5:5" ht="33.75" customHeight="1">
      <c r="E338" s="488"/>
    </row>
    <row r="339" spans="5:5" ht="33.75" customHeight="1">
      <c r="E339" s="488"/>
    </row>
    <row r="340" spans="5:5" ht="33.75" customHeight="1">
      <c r="E340" s="488"/>
    </row>
    <row r="341" spans="5:5" ht="33.75" customHeight="1">
      <c r="E341" s="488"/>
    </row>
    <row r="342" spans="5:5" ht="33.75" customHeight="1">
      <c r="E342" s="488"/>
    </row>
    <row r="343" spans="5:5" ht="33.75" customHeight="1">
      <c r="E343" s="488"/>
    </row>
    <row r="344" spans="5:5" ht="33.75" customHeight="1">
      <c r="E344" s="488"/>
    </row>
    <row r="345" spans="5:5" ht="33.75" customHeight="1">
      <c r="E345" s="488"/>
    </row>
    <row r="346" spans="5:5" ht="33.75" customHeight="1">
      <c r="E346" s="488"/>
    </row>
    <row r="347" spans="5:5" ht="33.75" customHeight="1">
      <c r="E347" s="488"/>
    </row>
    <row r="348" spans="5:5" ht="33.75" customHeight="1">
      <c r="E348" s="488"/>
    </row>
    <row r="349" spans="5:5" ht="33.75" customHeight="1">
      <c r="E349" s="488"/>
    </row>
    <row r="350" spans="5:5" ht="33.75" customHeight="1">
      <c r="E350" s="488"/>
    </row>
    <row r="351" spans="5:5" ht="33.75" customHeight="1">
      <c r="E351" s="488"/>
    </row>
    <row r="352" spans="5:5" ht="33.75" customHeight="1">
      <c r="E352" s="488"/>
    </row>
    <row r="353" spans="5:5" ht="33.75" customHeight="1">
      <c r="E353" s="488"/>
    </row>
    <row r="354" spans="5:5" ht="33.75" customHeight="1">
      <c r="E354" s="488"/>
    </row>
    <row r="355" spans="5:5" ht="33.75" customHeight="1">
      <c r="E355" s="488"/>
    </row>
    <row r="356" spans="5:5" ht="33.75" customHeight="1">
      <c r="E356" s="488"/>
    </row>
    <row r="357" spans="5:5" ht="33.75" customHeight="1">
      <c r="E357" s="488"/>
    </row>
    <row r="358" spans="5:5" ht="33.75" customHeight="1">
      <c r="E358" s="488"/>
    </row>
    <row r="359" spans="5:5" ht="33.75" customHeight="1">
      <c r="E359" s="488"/>
    </row>
    <row r="360" spans="5:5" ht="33.75" customHeight="1">
      <c r="E360" s="488"/>
    </row>
    <row r="361" spans="5:5" ht="33.75" customHeight="1">
      <c r="E361" s="488"/>
    </row>
    <row r="362" spans="5:5" ht="33.75" customHeight="1">
      <c r="E362" s="488"/>
    </row>
    <row r="363" spans="5:5" ht="33.75" customHeight="1">
      <c r="E363" s="488"/>
    </row>
    <row r="364" spans="5:5" ht="33.75" customHeight="1">
      <c r="E364" s="488"/>
    </row>
    <row r="365" spans="5:5" ht="33.75" customHeight="1">
      <c r="E365" s="488"/>
    </row>
    <row r="366" spans="5:5" ht="33.75" customHeight="1">
      <c r="E366" s="488"/>
    </row>
    <row r="367" spans="5:5" ht="33.75" customHeight="1">
      <c r="E367" s="488"/>
    </row>
    <row r="368" spans="5:5" ht="33.75" customHeight="1">
      <c r="E368" s="488"/>
    </row>
    <row r="369" spans="5:5" ht="33.75" customHeight="1">
      <c r="E369" s="488"/>
    </row>
    <row r="370" spans="5:5" ht="33.75" customHeight="1">
      <c r="E370" s="488"/>
    </row>
    <row r="371" spans="5:5" ht="33.75" customHeight="1">
      <c r="E371" s="488"/>
    </row>
    <row r="372" spans="5:5" ht="33.75" customHeight="1">
      <c r="E372" s="488"/>
    </row>
    <row r="373" spans="5:5" ht="33.75" customHeight="1">
      <c r="E373" s="488"/>
    </row>
    <row r="374" spans="5:5" ht="33.75" customHeight="1">
      <c r="E374" s="488"/>
    </row>
    <row r="375" spans="5:5" ht="33.75" customHeight="1">
      <c r="E375" s="488"/>
    </row>
    <row r="376" spans="5:5" ht="33.75" customHeight="1">
      <c r="E376" s="488"/>
    </row>
    <row r="377" spans="5:5" ht="33.75" customHeight="1">
      <c r="E377" s="488"/>
    </row>
    <row r="378" spans="5:5" ht="33.75" customHeight="1">
      <c r="E378" s="488"/>
    </row>
    <row r="379" spans="5:5" ht="33.75" customHeight="1">
      <c r="E379" s="488"/>
    </row>
    <row r="380" spans="5:5" ht="33.75" customHeight="1">
      <c r="E380" s="488"/>
    </row>
    <row r="381" spans="5:5" ht="33.75" customHeight="1">
      <c r="E381" s="488"/>
    </row>
    <row r="382" spans="5:5" ht="33.75" customHeight="1">
      <c r="E382" s="488"/>
    </row>
    <row r="383" spans="5:5" ht="33.75" customHeight="1">
      <c r="E383" s="488"/>
    </row>
    <row r="384" spans="5:5" ht="33.75" customHeight="1">
      <c r="E384" s="488"/>
    </row>
    <row r="385" spans="5:5" ht="33.75" customHeight="1">
      <c r="E385" s="488"/>
    </row>
    <row r="386" spans="5:5" ht="33.75" customHeight="1">
      <c r="E386" s="488"/>
    </row>
    <row r="387" spans="5:5" ht="33.75" customHeight="1">
      <c r="E387" s="488"/>
    </row>
    <row r="388" spans="5:5" ht="33.75" customHeight="1">
      <c r="E388" s="488"/>
    </row>
    <row r="389" spans="5:5" ht="33.75" customHeight="1">
      <c r="E389" s="488"/>
    </row>
    <row r="390" spans="5:5" ht="33.75" customHeight="1">
      <c r="E390" s="488"/>
    </row>
    <row r="391" spans="5:5" ht="33.75" customHeight="1">
      <c r="E391" s="488"/>
    </row>
    <row r="392" spans="5:5" ht="33.75" customHeight="1">
      <c r="E392" s="488"/>
    </row>
    <row r="393" spans="5:5" ht="33.75" customHeight="1">
      <c r="E393" s="488"/>
    </row>
    <row r="394" spans="5:5" ht="33.75" customHeight="1">
      <c r="E394" s="488"/>
    </row>
    <row r="395" spans="5:5" ht="33.75" customHeight="1">
      <c r="E395" s="488"/>
    </row>
    <row r="396" spans="5:5" ht="33.75" customHeight="1">
      <c r="E396" s="488"/>
    </row>
    <row r="397" spans="5:5" ht="33.75" customHeight="1">
      <c r="E397" s="488"/>
    </row>
    <row r="398" spans="5:5" ht="33.75" customHeight="1">
      <c r="E398" s="488"/>
    </row>
    <row r="399" spans="5:5" ht="33.75" customHeight="1">
      <c r="E399" s="488"/>
    </row>
    <row r="400" spans="5:5" ht="33.75" customHeight="1">
      <c r="E400" s="488"/>
    </row>
    <row r="401" spans="5:5" ht="33.75" customHeight="1">
      <c r="E401" s="488"/>
    </row>
    <row r="402" spans="5:5" ht="33.75" customHeight="1">
      <c r="E402" s="488"/>
    </row>
    <row r="403" spans="5:5" ht="33.75" customHeight="1">
      <c r="E403" s="488"/>
    </row>
    <row r="404" spans="5:5" ht="33.75" customHeight="1">
      <c r="E404" s="488"/>
    </row>
    <row r="405" spans="5:5" ht="33.75" customHeight="1">
      <c r="E405" s="488"/>
    </row>
    <row r="406" spans="5:5" ht="33.75" customHeight="1">
      <c r="E406" s="488"/>
    </row>
    <row r="407" spans="5:5" ht="33.75" customHeight="1">
      <c r="E407" s="488"/>
    </row>
    <row r="408" spans="5:5" ht="33.75" customHeight="1">
      <c r="E408" s="488"/>
    </row>
    <row r="409" spans="5:5" ht="33.75" customHeight="1">
      <c r="E409" s="488"/>
    </row>
    <row r="410" spans="5:5" ht="33.75" customHeight="1">
      <c r="E410" s="488"/>
    </row>
    <row r="411" spans="5:5" ht="33.75" customHeight="1">
      <c r="E411" s="488"/>
    </row>
    <row r="412" spans="5:5" ht="33.75" customHeight="1">
      <c r="E412" s="488"/>
    </row>
    <row r="413" spans="5:5" ht="33.75" customHeight="1">
      <c r="E413" s="488"/>
    </row>
    <row r="414" spans="5:5" ht="33.75" customHeight="1">
      <c r="E414" s="488"/>
    </row>
    <row r="415" spans="5:5" ht="33.75" customHeight="1">
      <c r="E415" s="488"/>
    </row>
    <row r="416" spans="5:5" ht="33.75" customHeight="1">
      <c r="E416" s="488"/>
    </row>
    <row r="417" spans="5:5" ht="33.75" customHeight="1">
      <c r="E417" s="488"/>
    </row>
    <row r="418" spans="5:5" ht="33.75" customHeight="1">
      <c r="E418" s="488"/>
    </row>
    <row r="419" spans="5:5" ht="33.75" customHeight="1">
      <c r="E419" s="488"/>
    </row>
    <row r="420" spans="5:5" ht="33.75" customHeight="1">
      <c r="E420" s="488"/>
    </row>
    <row r="421" spans="5:5" ht="33.75" customHeight="1">
      <c r="E421" s="488"/>
    </row>
    <row r="422" spans="5:5" ht="33.75" customHeight="1">
      <c r="E422" s="488"/>
    </row>
    <row r="423" spans="5:5" ht="33.75" customHeight="1">
      <c r="E423" s="488"/>
    </row>
    <row r="424" spans="5:5" ht="33.75" customHeight="1">
      <c r="E424" s="488"/>
    </row>
    <row r="425" spans="5:5" ht="33.75" customHeight="1">
      <c r="E425" s="488"/>
    </row>
    <row r="426" spans="5:5" ht="33.75" customHeight="1">
      <c r="E426" s="488"/>
    </row>
    <row r="427" spans="5:5" ht="33.75" customHeight="1">
      <c r="E427" s="488"/>
    </row>
    <row r="428" spans="5:5" ht="33.75" customHeight="1">
      <c r="E428" s="488"/>
    </row>
    <row r="429" spans="5:5" ht="33.75" customHeight="1">
      <c r="E429" s="488"/>
    </row>
    <row r="430" spans="5:5" ht="33.75" customHeight="1">
      <c r="E430" s="488"/>
    </row>
    <row r="431" spans="5:5" ht="33.75" customHeight="1">
      <c r="E431" s="488"/>
    </row>
    <row r="432" spans="5:5" ht="33.75" customHeight="1">
      <c r="E432" s="488"/>
    </row>
    <row r="433" spans="5:5" ht="33.75" customHeight="1">
      <c r="E433" s="488"/>
    </row>
    <row r="434" spans="5:5" ht="33.75" customHeight="1">
      <c r="E434" s="488"/>
    </row>
    <row r="435" spans="5:5" ht="33.75" customHeight="1">
      <c r="E435" s="488"/>
    </row>
    <row r="436" spans="5:5" ht="33.75" customHeight="1">
      <c r="E436" s="488"/>
    </row>
    <row r="437" spans="5:5" ht="33.75" customHeight="1">
      <c r="E437" s="488"/>
    </row>
    <row r="438" spans="5:5" ht="33.75" customHeight="1">
      <c r="E438" s="488"/>
    </row>
    <row r="439" spans="5:5" ht="33.75" customHeight="1">
      <c r="E439" s="488"/>
    </row>
    <row r="440" spans="5:5" ht="33.75" customHeight="1">
      <c r="E440" s="488"/>
    </row>
    <row r="441" spans="5:5" ht="33.75" customHeight="1">
      <c r="E441" s="488"/>
    </row>
    <row r="442" spans="5:5" ht="33.75" customHeight="1">
      <c r="E442" s="488"/>
    </row>
    <row r="443" spans="5:5" ht="33.75" customHeight="1">
      <c r="E443" s="488"/>
    </row>
    <row r="444" spans="5:5" ht="33.75" customHeight="1">
      <c r="E444" s="488"/>
    </row>
    <row r="445" spans="5:5" ht="33.75" customHeight="1">
      <c r="E445" s="488"/>
    </row>
    <row r="446" spans="5:5" ht="33.75" customHeight="1">
      <c r="E446" s="488"/>
    </row>
    <row r="447" spans="5:5" ht="33.75" customHeight="1">
      <c r="E447" s="488"/>
    </row>
    <row r="448" spans="5:5" ht="33.75" customHeight="1">
      <c r="E448" s="488"/>
    </row>
    <row r="449" spans="5:5" ht="33.75" customHeight="1">
      <c r="E449" s="488"/>
    </row>
    <row r="450" spans="5:5" ht="33.75" customHeight="1">
      <c r="E450" s="488"/>
    </row>
    <row r="451" spans="5:5" ht="33.75" customHeight="1">
      <c r="E451" s="488"/>
    </row>
    <row r="452" spans="5:5" ht="33.75" customHeight="1">
      <c r="E452" s="488"/>
    </row>
    <row r="453" spans="5:5" ht="33.75" customHeight="1">
      <c r="E453" s="488"/>
    </row>
    <row r="454" spans="5:5" ht="33.75" customHeight="1">
      <c r="E454" s="488"/>
    </row>
    <row r="455" spans="5:5" ht="33.75" customHeight="1">
      <c r="E455" s="488"/>
    </row>
    <row r="456" spans="5:5" ht="33.75" customHeight="1">
      <c r="E456" s="488"/>
    </row>
    <row r="457" spans="5:5" ht="33.75" customHeight="1">
      <c r="E457" s="488"/>
    </row>
    <row r="458" spans="5:5" ht="33.75" customHeight="1">
      <c r="E458" s="488"/>
    </row>
    <row r="459" spans="5:5" ht="33.75" customHeight="1">
      <c r="E459" s="488"/>
    </row>
    <row r="460" spans="5:5" ht="33.75" customHeight="1">
      <c r="E460" s="488"/>
    </row>
    <row r="461" spans="5:5" ht="33.75" customHeight="1">
      <c r="E461" s="488"/>
    </row>
    <row r="462" spans="5:5" ht="33.75" customHeight="1">
      <c r="E462" s="488"/>
    </row>
    <row r="463" spans="5:5" ht="33.75" customHeight="1">
      <c r="E463" s="488"/>
    </row>
    <row r="464" spans="5:5" ht="33.75" customHeight="1">
      <c r="E464" s="488"/>
    </row>
    <row r="465" spans="5:5" ht="33.75" customHeight="1">
      <c r="E465" s="488"/>
    </row>
    <row r="466" spans="5:5" ht="33.75" customHeight="1">
      <c r="E466" s="488"/>
    </row>
    <row r="467" spans="5:5" ht="33.75" customHeight="1">
      <c r="E467" s="488"/>
    </row>
    <row r="468" spans="5:5" ht="33.75" customHeight="1">
      <c r="E468" s="488"/>
    </row>
    <row r="469" spans="5:5" ht="33.75" customHeight="1">
      <c r="E469" s="488"/>
    </row>
    <row r="470" spans="5:5" ht="33.75" customHeight="1">
      <c r="E470" s="488"/>
    </row>
    <row r="471" spans="5:5" ht="33.75" customHeight="1">
      <c r="E471" s="488"/>
    </row>
    <row r="472" spans="5:5" ht="33.75" customHeight="1">
      <c r="E472" s="488"/>
    </row>
    <row r="473" spans="5:5" ht="33.75" customHeight="1">
      <c r="E473" s="488"/>
    </row>
    <row r="474" spans="5:5" ht="33.75" customHeight="1">
      <c r="E474" s="488"/>
    </row>
    <row r="475" spans="5:5" ht="33.75" customHeight="1">
      <c r="E475" s="488"/>
    </row>
    <row r="476" spans="5:5" ht="33.75" customHeight="1">
      <c r="E476" s="488"/>
    </row>
    <row r="477" spans="5:5" ht="33.75" customHeight="1">
      <c r="E477" s="488"/>
    </row>
    <row r="478" spans="5:5" ht="33.75" customHeight="1">
      <c r="E478" s="488"/>
    </row>
    <row r="479" spans="5:5" ht="33.75" customHeight="1">
      <c r="E479" s="488"/>
    </row>
    <row r="480" spans="5:5" ht="33.75" customHeight="1">
      <c r="E480" s="488"/>
    </row>
    <row r="481" spans="5:5" ht="33.75" customHeight="1">
      <c r="E481" s="488"/>
    </row>
    <row r="482" spans="5:5" ht="33.75" customHeight="1">
      <c r="E482" s="488"/>
    </row>
    <row r="483" spans="5:5" ht="33.75" customHeight="1">
      <c r="E483" s="488"/>
    </row>
    <row r="484" spans="5:5" ht="33.75" customHeight="1">
      <c r="E484" s="488"/>
    </row>
    <row r="485" spans="5:5" ht="33.75" customHeight="1">
      <c r="E485" s="488"/>
    </row>
    <row r="486" spans="5:5" ht="33.75" customHeight="1">
      <c r="E486" s="488"/>
    </row>
    <row r="487" spans="5:5" ht="33.75" customHeight="1">
      <c r="E487" s="488"/>
    </row>
    <row r="488" spans="5:5" ht="33.75" customHeight="1">
      <c r="E488" s="488"/>
    </row>
    <row r="489" spans="5:5" ht="33.75" customHeight="1">
      <c r="E489" s="488"/>
    </row>
    <row r="490" spans="5:5" ht="33.75" customHeight="1">
      <c r="E490" s="488"/>
    </row>
    <row r="491" spans="5:5" ht="33.75" customHeight="1">
      <c r="E491" s="488"/>
    </row>
    <row r="492" spans="5:5" ht="33.75" customHeight="1">
      <c r="E492" s="488"/>
    </row>
    <row r="493" spans="5:5" ht="33.75" customHeight="1">
      <c r="E493" s="488"/>
    </row>
    <row r="494" spans="5:5" ht="33.75" customHeight="1">
      <c r="E494" s="488"/>
    </row>
    <row r="495" spans="5:5" ht="33.75" customHeight="1">
      <c r="E495" s="488"/>
    </row>
    <row r="496" spans="5:5" ht="33.75" customHeight="1">
      <c r="E496" s="488"/>
    </row>
    <row r="497" spans="5:5" ht="33.75" customHeight="1">
      <c r="E497" s="488"/>
    </row>
    <row r="498" spans="5:5" ht="33.75" customHeight="1">
      <c r="E498" s="488"/>
    </row>
    <row r="499" spans="5:5" ht="33.75" customHeight="1">
      <c r="E499" s="488"/>
    </row>
    <row r="500" spans="5:5" ht="33.75" customHeight="1">
      <c r="E500" s="488"/>
    </row>
    <row r="501" spans="5:5" ht="33.75" customHeight="1">
      <c r="E501" s="488"/>
    </row>
    <row r="502" spans="5:5" ht="33.75" customHeight="1">
      <c r="E502" s="488"/>
    </row>
    <row r="503" spans="5:5" ht="33.75" customHeight="1">
      <c r="E503" s="488"/>
    </row>
    <row r="504" spans="5:5" ht="33.75" customHeight="1">
      <c r="E504" s="488"/>
    </row>
    <row r="505" spans="5:5" ht="33.75" customHeight="1">
      <c r="E505" s="488"/>
    </row>
    <row r="506" spans="5:5" ht="33.75" customHeight="1">
      <c r="E506" s="488"/>
    </row>
    <row r="507" spans="5:5" ht="33.75" customHeight="1">
      <c r="E507" s="488"/>
    </row>
    <row r="508" spans="5:5" ht="33.75" customHeight="1">
      <c r="E508" s="488"/>
    </row>
    <row r="509" spans="5:5" ht="33.75" customHeight="1">
      <c r="E509" s="488"/>
    </row>
    <row r="510" spans="5:5" ht="33.75" customHeight="1">
      <c r="E510" s="488"/>
    </row>
    <row r="511" spans="5:5" ht="33.75" customHeight="1">
      <c r="E511" s="488"/>
    </row>
    <row r="512" spans="5:5" ht="33.75" customHeight="1">
      <c r="E512" s="488"/>
    </row>
    <row r="513" spans="5:5" ht="33.75" customHeight="1">
      <c r="E513" s="488"/>
    </row>
    <row r="514" spans="5:5" ht="33.75" customHeight="1">
      <c r="E514" s="488"/>
    </row>
    <row r="515" spans="5:5" ht="33.75" customHeight="1">
      <c r="E515" s="488"/>
    </row>
    <row r="516" spans="5:5" ht="33.75" customHeight="1">
      <c r="E516" s="488"/>
    </row>
    <row r="517" spans="5:5" ht="33.75" customHeight="1">
      <c r="E517" s="488"/>
    </row>
    <row r="518" spans="5:5" ht="33.75" customHeight="1">
      <c r="E518" s="488"/>
    </row>
    <row r="519" spans="5:5" ht="33.75" customHeight="1">
      <c r="E519" s="488"/>
    </row>
    <row r="520" spans="5:5" ht="33.75" customHeight="1">
      <c r="E520" s="488"/>
    </row>
    <row r="521" spans="5:5" ht="33.75" customHeight="1">
      <c r="E521" s="488"/>
    </row>
    <row r="522" spans="5:5" ht="33.75" customHeight="1">
      <c r="E522" s="488"/>
    </row>
    <row r="523" spans="5:5" ht="33.75" customHeight="1">
      <c r="E523" s="488"/>
    </row>
    <row r="524" spans="5:5" ht="33.75" customHeight="1">
      <c r="E524" s="488"/>
    </row>
    <row r="525" spans="5:5" ht="33.75" customHeight="1">
      <c r="E525" s="488"/>
    </row>
    <row r="526" spans="5:5" ht="33.75" customHeight="1">
      <c r="E526" s="488"/>
    </row>
    <row r="527" spans="5:5" ht="33.75" customHeight="1">
      <c r="E527" s="488"/>
    </row>
    <row r="528" spans="5:5" ht="33.75" customHeight="1">
      <c r="E528" s="488"/>
    </row>
    <row r="529" spans="5:5" ht="33.75" customHeight="1">
      <c r="E529" s="488"/>
    </row>
    <row r="530" spans="5:5" ht="33.75" customHeight="1">
      <c r="E530" s="488"/>
    </row>
    <row r="531" spans="5:5" ht="33.75" customHeight="1">
      <c r="E531" s="488"/>
    </row>
    <row r="532" spans="5:5" ht="33.75" customHeight="1">
      <c r="E532" s="488"/>
    </row>
    <row r="533" spans="5:5" ht="33.75" customHeight="1">
      <c r="E533" s="488"/>
    </row>
    <row r="534" spans="5:5" ht="33.75" customHeight="1">
      <c r="E534" s="488"/>
    </row>
    <row r="535" spans="5:5" ht="33.75" customHeight="1">
      <c r="E535" s="488"/>
    </row>
    <row r="536" spans="5:5" ht="33.75" customHeight="1">
      <c r="E536" s="488"/>
    </row>
    <row r="537" spans="5:5" ht="33.75" customHeight="1">
      <c r="E537" s="488"/>
    </row>
    <row r="538" spans="5:5" ht="33.75" customHeight="1">
      <c r="E538" s="488"/>
    </row>
    <row r="539" spans="5:5" ht="33.75" customHeight="1">
      <c r="E539" s="488"/>
    </row>
    <row r="540" spans="5:5" ht="33.75" customHeight="1">
      <c r="E540" s="488"/>
    </row>
    <row r="541" spans="5:5" ht="33.75" customHeight="1">
      <c r="E541" s="488"/>
    </row>
    <row r="542" spans="5:5" ht="33.75" customHeight="1">
      <c r="E542" s="488"/>
    </row>
    <row r="543" spans="5:5" ht="33.75" customHeight="1">
      <c r="E543" s="488"/>
    </row>
    <row r="544" spans="5:5" ht="33.75" customHeight="1">
      <c r="E544" s="488"/>
    </row>
    <row r="545" spans="5:5" ht="33.75" customHeight="1">
      <c r="E545" s="488"/>
    </row>
    <row r="546" spans="5:5" ht="33.75" customHeight="1">
      <c r="E546" s="488"/>
    </row>
    <row r="547" spans="5:5" ht="33.75" customHeight="1">
      <c r="E547" s="488"/>
    </row>
    <row r="548" spans="5:5" ht="33.75" customHeight="1">
      <c r="E548" s="488"/>
    </row>
    <row r="549" spans="5:5" ht="33.75" customHeight="1">
      <c r="E549" s="488"/>
    </row>
    <row r="550" spans="5:5" ht="33.75" customHeight="1">
      <c r="E550" s="488"/>
    </row>
    <row r="551" spans="5:5" ht="33.75" customHeight="1">
      <c r="E551" s="488"/>
    </row>
    <row r="552" spans="5:5" ht="33.75" customHeight="1">
      <c r="E552" s="488"/>
    </row>
    <row r="553" spans="5:5" ht="33.75" customHeight="1">
      <c r="E553" s="488"/>
    </row>
    <row r="554" spans="5:5" ht="33.75" customHeight="1">
      <c r="E554" s="488"/>
    </row>
    <row r="555" spans="5:5" ht="33.75" customHeight="1">
      <c r="E555" s="488"/>
    </row>
    <row r="556" spans="5:5" ht="33.75" customHeight="1">
      <c r="E556" s="488"/>
    </row>
    <row r="557" spans="5:5" ht="33.75" customHeight="1">
      <c r="E557" s="488"/>
    </row>
    <row r="558" spans="5:5" ht="33.75" customHeight="1">
      <c r="E558" s="488"/>
    </row>
    <row r="559" spans="5:5" ht="33.75" customHeight="1">
      <c r="E559" s="488"/>
    </row>
    <row r="560" spans="5:5" ht="33.75" customHeight="1">
      <c r="E560" s="488"/>
    </row>
    <row r="561" spans="5:5" ht="33.75" customHeight="1">
      <c r="E561" s="488"/>
    </row>
    <row r="562" spans="5:5" ht="33.75" customHeight="1">
      <c r="E562" s="488"/>
    </row>
    <row r="563" spans="5:5" ht="33.75" customHeight="1">
      <c r="E563" s="488"/>
    </row>
    <row r="564" spans="5:5" ht="33.75" customHeight="1">
      <c r="E564" s="488"/>
    </row>
    <row r="565" spans="5:5" ht="33.75" customHeight="1">
      <c r="E565" s="488"/>
    </row>
    <row r="566" spans="5:5" ht="33.75" customHeight="1">
      <c r="E566" s="488"/>
    </row>
    <row r="567" spans="5:5" ht="33.75" customHeight="1">
      <c r="E567" s="488"/>
    </row>
    <row r="568" spans="5:5" ht="33.75" customHeight="1">
      <c r="E568" s="488"/>
    </row>
    <row r="569" spans="5:5" ht="33.75" customHeight="1">
      <c r="E569" s="488"/>
    </row>
    <row r="570" spans="5:5" ht="33.75" customHeight="1">
      <c r="E570" s="488"/>
    </row>
    <row r="571" spans="5:5" ht="33.75" customHeight="1">
      <c r="E571" s="488"/>
    </row>
    <row r="572" spans="5:5" ht="33.75" customHeight="1">
      <c r="E572" s="488"/>
    </row>
    <row r="573" spans="5:5" ht="33.75" customHeight="1">
      <c r="E573" s="488"/>
    </row>
    <row r="574" spans="5:5" ht="33.75" customHeight="1">
      <c r="E574" s="488"/>
    </row>
    <row r="575" spans="5:5" ht="33.75" customHeight="1">
      <c r="E575" s="488"/>
    </row>
    <row r="576" spans="5:5" ht="33.75" customHeight="1">
      <c r="E576" s="488"/>
    </row>
    <row r="577" spans="5:5" ht="33.75" customHeight="1">
      <c r="E577" s="488"/>
    </row>
    <row r="578" spans="5:5" ht="33.75" customHeight="1">
      <c r="E578" s="488"/>
    </row>
    <row r="579" spans="5:5" ht="33.75" customHeight="1">
      <c r="E579" s="488"/>
    </row>
    <row r="580" spans="5:5" ht="33.75" customHeight="1">
      <c r="E580" s="488"/>
    </row>
    <row r="581" spans="5:5" ht="33.75" customHeight="1">
      <c r="E581" s="488"/>
    </row>
    <row r="582" spans="5:5" ht="33.75" customHeight="1">
      <c r="E582" s="488"/>
    </row>
    <row r="583" spans="5:5" ht="33.75" customHeight="1">
      <c r="E583" s="488"/>
    </row>
    <row r="584" spans="5:5" ht="33.75" customHeight="1">
      <c r="E584" s="488"/>
    </row>
    <row r="585" spans="5:5" ht="33.75" customHeight="1">
      <c r="E585" s="488"/>
    </row>
    <row r="586" spans="5:5" ht="33.75" customHeight="1">
      <c r="E586" s="488"/>
    </row>
    <row r="587" spans="5:5" ht="33.75" customHeight="1">
      <c r="E587" s="488"/>
    </row>
    <row r="588" spans="5:5" ht="33.75" customHeight="1">
      <c r="E588" s="488"/>
    </row>
    <row r="589" spans="5:5" ht="33.75" customHeight="1">
      <c r="E589" s="488"/>
    </row>
    <row r="590" spans="5:5" ht="33.75" customHeight="1">
      <c r="E590" s="488"/>
    </row>
    <row r="591" spans="5:5" ht="33.75" customHeight="1">
      <c r="E591" s="488"/>
    </row>
    <row r="592" spans="5:5" ht="33.75" customHeight="1">
      <c r="E592" s="488"/>
    </row>
    <row r="593" spans="5:5" ht="33.75" customHeight="1">
      <c r="E593" s="488"/>
    </row>
    <row r="594" spans="5:5" ht="33.75" customHeight="1">
      <c r="E594" s="488"/>
    </row>
    <row r="595" spans="5:5" ht="33.75" customHeight="1">
      <c r="E595" s="488"/>
    </row>
    <row r="596" spans="5:5" ht="33.75" customHeight="1">
      <c r="E596" s="488"/>
    </row>
    <row r="597" spans="5:5" ht="33.75" customHeight="1">
      <c r="E597" s="488"/>
    </row>
    <row r="598" spans="5:5" ht="33.75" customHeight="1">
      <c r="E598" s="488"/>
    </row>
    <row r="599" spans="5:5" ht="33.75" customHeight="1">
      <c r="E599" s="488"/>
    </row>
    <row r="600" spans="5:5" ht="33.75" customHeight="1">
      <c r="E600" s="488"/>
    </row>
    <row r="601" spans="5:5" ht="33.75" customHeight="1">
      <c r="E601" s="488"/>
    </row>
    <row r="602" spans="5:5" ht="33.75" customHeight="1">
      <c r="E602" s="488"/>
    </row>
    <row r="603" spans="5:5" ht="33.75" customHeight="1">
      <c r="E603" s="488"/>
    </row>
    <row r="604" spans="5:5" ht="33.75" customHeight="1">
      <c r="E604" s="488"/>
    </row>
    <row r="605" spans="5:5" ht="33.75" customHeight="1">
      <c r="E605" s="488"/>
    </row>
    <row r="606" spans="5:5" ht="33.75" customHeight="1">
      <c r="E606" s="488"/>
    </row>
    <row r="607" spans="5:5" ht="33.75" customHeight="1">
      <c r="E607" s="488"/>
    </row>
    <row r="608" spans="5:5" ht="33.75" customHeight="1">
      <c r="E608" s="488"/>
    </row>
    <row r="609" spans="5:5" ht="33.75" customHeight="1">
      <c r="E609" s="488"/>
    </row>
    <row r="610" spans="5:5" ht="33.75" customHeight="1">
      <c r="E610" s="488"/>
    </row>
    <row r="611" spans="5:5" ht="33.75" customHeight="1">
      <c r="E611" s="488"/>
    </row>
    <row r="612" spans="5:5" ht="33.75" customHeight="1">
      <c r="E612" s="488"/>
    </row>
    <row r="613" spans="5:5" ht="33.75" customHeight="1">
      <c r="E613" s="488"/>
    </row>
    <row r="614" spans="5:5" ht="33.75" customHeight="1">
      <c r="E614" s="488"/>
    </row>
    <row r="615" spans="5:5" ht="33.75" customHeight="1">
      <c r="E615" s="488"/>
    </row>
    <row r="616" spans="5:5" ht="33.75" customHeight="1">
      <c r="E616" s="488"/>
    </row>
    <row r="617" spans="5:5" ht="33.75" customHeight="1">
      <c r="E617" s="488"/>
    </row>
    <row r="618" spans="5:5" ht="33.75" customHeight="1">
      <c r="E618" s="488"/>
    </row>
    <row r="619" spans="5:5" ht="33.75" customHeight="1">
      <c r="E619" s="488"/>
    </row>
    <row r="620" spans="5:5" ht="33.75" customHeight="1">
      <c r="E620" s="488"/>
    </row>
    <row r="621" spans="5:5" ht="33.75" customHeight="1">
      <c r="E621" s="488"/>
    </row>
    <row r="622" spans="5:5" ht="33.75" customHeight="1">
      <c r="E622" s="488"/>
    </row>
    <row r="623" spans="5:5" ht="33.75" customHeight="1">
      <c r="E623" s="488"/>
    </row>
    <row r="624" spans="5:5" ht="33.75" customHeight="1">
      <c r="E624" s="488"/>
    </row>
    <row r="625" spans="5:5" ht="33.75" customHeight="1">
      <c r="E625" s="488"/>
    </row>
    <row r="626" spans="5:5" ht="33.75" customHeight="1">
      <c r="E626" s="488"/>
    </row>
    <row r="627" spans="5:5" ht="33.75" customHeight="1">
      <c r="E627" s="488"/>
    </row>
    <row r="628" spans="5:5" ht="33.75" customHeight="1">
      <c r="E628" s="488"/>
    </row>
    <row r="629" spans="5:5" ht="33.75" customHeight="1">
      <c r="E629" s="488"/>
    </row>
    <row r="630" spans="5:5" ht="33.75" customHeight="1">
      <c r="E630" s="488"/>
    </row>
    <row r="631" spans="5:5" ht="33.75" customHeight="1">
      <c r="E631" s="488"/>
    </row>
    <row r="632" spans="5:5" ht="33.75" customHeight="1">
      <c r="E632" s="488"/>
    </row>
    <row r="633" spans="5:5" ht="33.75" customHeight="1">
      <c r="E633" s="488"/>
    </row>
    <row r="634" spans="5:5" ht="33.75" customHeight="1">
      <c r="E634" s="488"/>
    </row>
    <row r="635" spans="5:5" ht="33.75" customHeight="1">
      <c r="E635" s="488"/>
    </row>
    <row r="636" spans="5:5" ht="33.75" customHeight="1">
      <c r="E636" s="488"/>
    </row>
    <row r="637" spans="5:5" ht="33.75" customHeight="1">
      <c r="E637" s="488"/>
    </row>
    <row r="638" spans="5:5" ht="33.75" customHeight="1">
      <c r="E638" s="488"/>
    </row>
    <row r="639" spans="5:5" ht="33.75" customHeight="1">
      <c r="E639" s="488"/>
    </row>
    <row r="640" spans="5:5" ht="33.75" customHeight="1">
      <c r="E640" s="488"/>
    </row>
    <row r="641" spans="5:5" ht="33.75" customHeight="1">
      <c r="E641" s="488"/>
    </row>
    <row r="642" spans="5:5" ht="33.75" customHeight="1">
      <c r="E642" s="488"/>
    </row>
    <row r="643" spans="5:5" ht="33.75" customHeight="1">
      <c r="E643" s="488"/>
    </row>
    <row r="644" spans="5:5" ht="33.75" customHeight="1">
      <c r="E644" s="488"/>
    </row>
    <row r="645" spans="5:5" ht="33.75" customHeight="1">
      <c r="E645" s="488"/>
    </row>
    <row r="646" spans="5:5" ht="33.75" customHeight="1">
      <c r="E646" s="488"/>
    </row>
    <row r="647" spans="5:5" ht="33.75" customHeight="1">
      <c r="E647" s="488"/>
    </row>
    <row r="648" spans="5:5" ht="33.75" customHeight="1">
      <c r="E648" s="488"/>
    </row>
    <row r="649" spans="5:5" ht="33.75" customHeight="1">
      <c r="E649" s="488"/>
    </row>
    <row r="650" spans="5:5" ht="33.75" customHeight="1">
      <c r="E650" s="488"/>
    </row>
    <row r="651" spans="5:5" ht="33.75" customHeight="1">
      <c r="E651" s="488"/>
    </row>
    <row r="652" spans="5:5" ht="33.75" customHeight="1">
      <c r="E652" s="488"/>
    </row>
    <row r="653" spans="5:5" ht="33.75" customHeight="1">
      <c r="E653" s="488"/>
    </row>
    <row r="654" spans="5:5" ht="33.75" customHeight="1">
      <c r="E654" s="488"/>
    </row>
    <row r="655" spans="5:5" ht="33.75" customHeight="1">
      <c r="E655" s="488"/>
    </row>
    <row r="656" spans="5:5" ht="33.75" customHeight="1">
      <c r="E656" s="488"/>
    </row>
    <row r="657" spans="5:5" ht="33.75" customHeight="1">
      <c r="E657" s="488"/>
    </row>
    <row r="658" spans="5:5" ht="33.75" customHeight="1">
      <c r="E658" s="488"/>
    </row>
    <row r="659" spans="5:5" ht="33.75" customHeight="1">
      <c r="E659" s="488"/>
    </row>
    <row r="660" spans="5:5" ht="33.75" customHeight="1">
      <c r="E660" s="488"/>
    </row>
    <row r="661" spans="5:5" ht="33.75" customHeight="1">
      <c r="E661" s="488"/>
    </row>
    <row r="662" spans="5:5" ht="33.75" customHeight="1">
      <c r="E662" s="488"/>
    </row>
    <row r="663" spans="5:5" ht="33.75" customHeight="1">
      <c r="E663" s="488"/>
    </row>
    <row r="664" spans="5:5" ht="33.75" customHeight="1">
      <c r="E664" s="488"/>
    </row>
    <row r="665" spans="5:5" ht="33.75" customHeight="1">
      <c r="E665" s="488"/>
    </row>
    <row r="666" spans="5:5" ht="33.75" customHeight="1">
      <c r="E666" s="488"/>
    </row>
    <row r="667" spans="5:5" ht="33.75" customHeight="1">
      <c r="E667" s="488"/>
    </row>
    <row r="668" spans="5:5" ht="33.75" customHeight="1">
      <c r="E668" s="488"/>
    </row>
    <row r="669" spans="5:5" ht="33.75" customHeight="1">
      <c r="E669" s="488"/>
    </row>
    <row r="670" spans="5:5" ht="33.75" customHeight="1">
      <c r="E670" s="488"/>
    </row>
    <row r="671" spans="5:5" ht="33.75" customHeight="1">
      <c r="E671" s="488"/>
    </row>
    <row r="672" spans="5:5" ht="33.75" customHeight="1">
      <c r="E672" s="488"/>
    </row>
    <row r="673" spans="5:5" ht="33.75" customHeight="1">
      <c r="E673" s="488"/>
    </row>
    <row r="674" spans="5:5" ht="33.75" customHeight="1">
      <c r="E674" s="488"/>
    </row>
    <row r="675" spans="5:5" ht="33.75" customHeight="1">
      <c r="E675" s="488"/>
    </row>
    <row r="676" spans="5:5" ht="33.75" customHeight="1">
      <c r="E676" s="488"/>
    </row>
    <row r="677" spans="5:5" ht="33.75" customHeight="1">
      <c r="E677" s="488"/>
    </row>
    <row r="678" spans="5:5" ht="33.75" customHeight="1">
      <c r="E678" s="488"/>
    </row>
    <row r="679" spans="5:5" ht="33.75" customHeight="1">
      <c r="E679" s="488"/>
    </row>
    <row r="680" spans="5:5" ht="33.75" customHeight="1">
      <c r="E680" s="488"/>
    </row>
    <row r="681" spans="5:5" ht="33.75" customHeight="1">
      <c r="E681" s="488"/>
    </row>
    <row r="682" spans="5:5" ht="33.75" customHeight="1">
      <c r="E682" s="488"/>
    </row>
    <row r="683" spans="5:5" ht="33.75" customHeight="1">
      <c r="E683" s="488"/>
    </row>
    <row r="684" spans="5:5" ht="33.75" customHeight="1">
      <c r="E684" s="488"/>
    </row>
    <row r="685" spans="5:5" ht="33.75" customHeight="1">
      <c r="E685" s="488"/>
    </row>
    <row r="686" spans="5:5" ht="33.75" customHeight="1">
      <c r="E686" s="488"/>
    </row>
    <row r="687" spans="5:5" ht="33.75" customHeight="1">
      <c r="E687" s="488"/>
    </row>
    <row r="688" spans="5:5" ht="33.75" customHeight="1">
      <c r="E688" s="488"/>
    </row>
    <row r="689" spans="5:5" ht="33.75" customHeight="1">
      <c r="E689" s="488"/>
    </row>
    <row r="690" spans="5:5" ht="33.75" customHeight="1">
      <c r="E690" s="488"/>
    </row>
    <row r="691" spans="5:5" ht="33.75" customHeight="1">
      <c r="E691" s="488"/>
    </row>
    <row r="692" spans="5:5" ht="33.75" customHeight="1">
      <c r="E692" s="488"/>
    </row>
    <row r="693" spans="5:5" ht="33.75" customHeight="1">
      <c r="E693" s="488"/>
    </row>
    <row r="694" spans="5:5" ht="33.75" customHeight="1">
      <c r="E694" s="488"/>
    </row>
    <row r="695" spans="5:5" ht="33.75" customHeight="1">
      <c r="E695" s="488"/>
    </row>
    <row r="696" spans="5:5" ht="33.75" customHeight="1">
      <c r="E696" s="488"/>
    </row>
    <row r="697" spans="5:5" ht="33.75" customHeight="1">
      <c r="E697" s="488"/>
    </row>
    <row r="698" spans="5:5" ht="33.75" customHeight="1">
      <c r="E698" s="488"/>
    </row>
    <row r="699" spans="5:5" ht="33.75" customHeight="1">
      <c r="E699" s="488"/>
    </row>
    <row r="700" spans="5:5" ht="33.75" customHeight="1">
      <c r="E700" s="488"/>
    </row>
    <row r="701" spans="5:5" ht="33.75" customHeight="1">
      <c r="E701" s="488"/>
    </row>
    <row r="702" spans="5:5" ht="33.75" customHeight="1">
      <c r="E702" s="488"/>
    </row>
    <row r="703" spans="5:5" ht="33.75" customHeight="1">
      <c r="E703" s="488"/>
    </row>
    <row r="704" spans="5:5" ht="33.75" customHeight="1">
      <c r="E704" s="488"/>
    </row>
    <row r="705" spans="5:5" ht="33.75" customHeight="1">
      <c r="E705" s="488"/>
    </row>
    <row r="706" spans="5:5" ht="33.75" customHeight="1">
      <c r="E706" s="488"/>
    </row>
    <row r="707" spans="5:5" ht="33.75" customHeight="1">
      <c r="E707" s="488"/>
    </row>
    <row r="708" spans="5:5" ht="33.75" customHeight="1">
      <c r="E708" s="488"/>
    </row>
    <row r="709" spans="5:5" ht="33.75" customHeight="1">
      <c r="E709" s="488"/>
    </row>
    <row r="710" spans="5:5" ht="33.75" customHeight="1">
      <c r="E710" s="488"/>
    </row>
    <row r="711" spans="5:5" ht="33.75" customHeight="1">
      <c r="E711" s="488"/>
    </row>
    <row r="712" spans="5:5" ht="33.75" customHeight="1">
      <c r="E712" s="488"/>
    </row>
    <row r="713" spans="5:5" ht="33.75" customHeight="1">
      <c r="E713" s="488"/>
    </row>
    <row r="714" spans="5:5" ht="33.75" customHeight="1">
      <c r="E714" s="488"/>
    </row>
    <row r="715" spans="5:5" ht="33.75" customHeight="1">
      <c r="E715" s="488"/>
    </row>
    <row r="716" spans="5:5" ht="33.75" customHeight="1">
      <c r="E716" s="488"/>
    </row>
    <row r="717" spans="5:5" ht="33.75" customHeight="1">
      <c r="E717" s="488"/>
    </row>
    <row r="718" spans="5:5" ht="33.75" customHeight="1">
      <c r="E718" s="488"/>
    </row>
    <row r="719" spans="5:5" ht="33.75" customHeight="1">
      <c r="E719" s="488"/>
    </row>
    <row r="720" spans="5:5" ht="33.75" customHeight="1">
      <c r="E720" s="488"/>
    </row>
    <row r="721" spans="5:5" ht="33.75" customHeight="1">
      <c r="E721" s="488"/>
    </row>
    <row r="722" spans="5:5" ht="33.75" customHeight="1">
      <c r="E722" s="488"/>
    </row>
    <row r="723" spans="5:5" ht="33.75" customHeight="1">
      <c r="E723" s="488"/>
    </row>
    <row r="724" spans="5:5" ht="33.75" customHeight="1">
      <c r="E724" s="488"/>
    </row>
    <row r="725" spans="5:5" ht="33.75" customHeight="1">
      <c r="E725" s="488"/>
    </row>
    <row r="726" spans="5:5" ht="33.75" customHeight="1">
      <c r="E726" s="488"/>
    </row>
    <row r="727" spans="5:5" ht="33.75" customHeight="1">
      <c r="E727" s="488"/>
    </row>
    <row r="728" spans="5:5" ht="33.75" customHeight="1">
      <c r="E728" s="488"/>
    </row>
    <row r="729" spans="5:5" ht="33.75" customHeight="1">
      <c r="E729" s="488"/>
    </row>
    <row r="730" spans="5:5" ht="33.75" customHeight="1">
      <c r="E730" s="488"/>
    </row>
    <row r="731" spans="5:5" ht="33.75" customHeight="1">
      <c r="E731" s="488"/>
    </row>
    <row r="732" spans="5:5" ht="33.75" customHeight="1">
      <c r="E732" s="488"/>
    </row>
    <row r="733" spans="5:5" ht="33.75" customHeight="1">
      <c r="E733" s="488"/>
    </row>
    <row r="734" spans="5:5" ht="33.75" customHeight="1">
      <c r="E734" s="488"/>
    </row>
    <row r="735" spans="5:5" ht="33.75" customHeight="1">
      <c r="E735" s="488"/>
    </row>
    <row r="736" spans="5:5" ht="33.75" customHeight="1">
      <c r="E736" s="488"/>
    </row>
    <row r="737" spans="5:5" ht="33.75" customHeight="1">
      <c r="E737" s="488"/>
    </row>
    <row r="738" spans="5:5" ht="33.75" customHeight="1">
      <c r="E738" s="488"/>
    </row>
    <row r="739" spans="5:5" ht="33.75" customHeight="1">
      <c r="E739" s="488"/>
    </row>
    <row r="740" spans="5:5" ht="33.75" customHeight="1">
      <c r="E740" s="488"/>
    </row>
    <row r="741" spans="5:5" ht="33.75" customHeight="1">
      <c r="E741" s="488"/>
    </row>
    <row r="742" spans="5:5" ht="33.75" customHeight="1">
      <c r="E742" s="488"/>
    </row>
    <row r="743" spans="5:5" ht="33.75" customHeight="1">
      <c r="E743" s="488"/>
    </row>
    <row r="744" spans="5:5" ht="33.75" customHeight="1">
      <c r="E744" s="488"/>
    </row>
    <row r="745" spans="5:5" ht="33.75" customHeight="1">
      <c r="E745" s="488"/>
    </row>
    <row r="746" spans="5:5" ht="33.75" customHeight="1">
      <c r="E746" s="488"/>
    </row>
    <row r="747" spans="5:5" ht="33.75" customHeight="1">
      <c r="E747" s="488"/>
    </row>
    <row r="748" spans="5:5" ht="33.75" customHeight="1">
      <c r="E748" s="488"/>
    </row>
    <row r="749" spans="5:5" ht="33.75" customHeight="1">
      <c r="E749" s="488"/>
    </row>
    <row r="750" spans="5:5" ht="33.75" customHeight="1">
      <c r="E750" s="488"/>
    </row>
    <row r="751" spans="5:5" ht="33.75" customHeight="1">
      <c r="E751" s="488"/>
    </row>
    <row r="752" spans="5:5" ht="33.75" customHeight="1">
      <c r="E752" s="488"/>
    </row>
    <row r="753" spans="5:5" ht="33.75" customHeight="1">
      <c r="E753" s="488"/>
    </row>
    <row r="754" spans="5:5" ht="33.75" customHeight="1">
      <c r="E754" s="488"/>
    </row>
    <row r="755" spans="5:5" ht="33.75" customHeight="1">
      <c r="E755" s="488"/>
    </row>
    <row r="756" spans="5:5" ht="33.75" customHeight="1">
      <c r="E756" s="488"/>
    </row>
    <row r="757" spans="5:5" ht="33.75" customHeight="1">
      <c r="E757" s="488"/>
    </row>
    <row r="758" spans="5:5" ht="33.75" customHeight="1">
      <c r="E758" s="488"/>
    </row>
    <row r="759" spans="5:5" ht="33.75" customHeight="1">
      <c r="E759" s="488"/>
    </row>
    <row r="760" spans="5:5" ht="33.75" customHeight="1">
      <c r="E760" s="488"/>
    </row>
    <row r="761" spans="5:5" ht="33.75" customHeight="1">
      <c r="E761" s="488"/>
    </row>
    <row r="762" spans="5:5" ht="33.75" customHeight="1">
      <c r="E762" s="488"/>
    </row>
    <row r="763" spans="5:5" ht="33.75" customHeight="1">
      <c r="E763" s="488"/>
    </row>
    <row r="764" spans="5:5" ht="33.75" customHeight="1">
      <c r="E764" s="488"/>
    </row>
    <row r="765" spans="5:5" ht="33.75" customHeight="1">
      <c r="E765" s="488"/>
    </row>
    <row r="766" spans="5:5" ht="33.75" customHeight="1">
      <c r="E766" s="488"/>
    </row>
    <row r="767" spans="5:5" ht="33.75" customHeight="1">
      <c r="E767" s="488"/>
    </row>
    <row r="768" spans="5:5" ht="33.75" customHeight="1">
      <c r="E768" s="488"/>
    </row>
    <row r="769" spans="5:5" ht="33.75" customHeight="1">
      <c r="E769" s="488"/>
    </row>
    <row r="770" spans="5:5" ht="33.75" customHeight="1">
      <c r="E770" s="488"/>
    </row>
    <row r="771" spans="5:5" ht="33.75" customHeight="1">
      <c r="E771" s="488"/>
    </row>
    <row r="772" spans="5:5" ht="33.75" customHeight="1">
      <c r="E772" s="488"/>
    </row>
    <row r="773" spans="5:5" ht="33.75" customHeight="1">
      <c r="E773" s="488"/>
    </row>
    <row r="774" spans="5:5" ht="33.75" customHeight="1">
      <c r="E774" s="488"/>
    </row>
    <row r="775" spans="5:5" ht="33.75" customHeight="1">
      <c r="E775" s="488"/>
    </row>
    <row r="776" spans="5:5" ht="33.75" customHeight="1">
      <c r="E776" s="488"/>
    </row>
    <row r="777" spans="5:5" ht="33.75" customHeight="1">
      <c r="E777" s="488"/>
    </row>
    <row r="778" spans="5:5" ht="33.75" customHeight="1">
      <c r="E778" s="488"/>
    </row>
    <row r="779" spans="5:5" ht="33.75" customHeight="1">
      <c r="E779" s="488"/>
    </row>
    <row r="780" spans="5:5" ht="33.75" customHeight="1">
      <c r="E780" s="488"/>
    </row>
    <row r="781" spans="5:5" ht="33.75" customHeight="1">
      <c r="E781" s="488"/>
    </row>
    <row r="782" spans="5:5" ht="33.75" customHeight="1">
      <c r="E782" s="488"/>
    </row>
    <row r="783" spans="5:5" ht="33.75" customHeight="1">
      <c r="E783" s="488"/>
    </row>
    <row r="784" spans="5:5" ht="33.75" customHeight="1">
      <c r="E784" s="488"/>
    </row>
    <row r="785" spans="5:5" ht="33.75" customHeight="1">
      <c r="E785" s="488"/>
    </row>
    <row r="786" spans="5:5" ht="33.75" customHeight="1">
      <c r="E786" s="488"/>
    </row>
    <row r="787" spans="5:5" ht="33.75" customHeight="1">
      <c r="E787" s="488"/>
    </row>
    <row r="788" spans="5:5" ht="33.75" customHeight="1">
      <c r="E788" s="488"/>
    </row>
    <row r="789" spans="5:5" ht="33.75" customHeight="1">
      <c r="E789" s="488"/>
    </row>
    <row r="790" spans="5:5" ht="33.75" customHeight="1">
      <c r="E790" s="488"/>
    </row>
    <row r="791" spans="5:5" ht="33.75" customHeight="1">
      <c r="E791" s="488"/>
    </row>
    <row r="792" spans="5:5" ht="33.75" customHeight="1">
      <c r="E792" s="488"/>
    </row>
    <row r="793" spans="5:5" ht="33.75" customHeight="1">
      <c r="E793" s="488"/>
    </row>
    <row r="794" spans="5:5" ht="33.75" customHeight="1">
      <c r="E794" s="488"/>
    </row>
    <row r="795" spans="5:5" ht="33.75" customHeight="1">
      <c r="E795" s="488"/>
    </row>
    <row r="796" spans="5:5" ht="33.75" customHeight="1">
      <c r="E796" s="488"/>
    </row>
    <row r="797" spans="5:5" ht="33.75" customHeight="1">
      <c r="E797" s="488"/>
    </row>
    <row r="798" spans="5:5" ht="33.75" customHeight="1">
      <c r="E798" s="488"/>
    </row>
    <row r="799" spans="5:5" ht="33.75" customHeight="1">
      <c r="E799" s="488"/>
    </row>
    <row r="800" spans="5:5" ht="33.75" customHeight="1">
      <c r="E800" s="488"/>
    </row>
    <row r="801" spans="5:5" ht="33.75" customHeight="1">
      <c r="E801" s="488"/>
    </row>
    <row r="802" spans="5:5" ht="33.75" customHeight="1">
      <c r="E802" s="488"/>
    </row>
    <row r="803" spans="5:5" ht="33.75" customHeight="1">
      <c r="E803" s="488"/>
    </row>
    <row r="804" spans="5:5" ht="33.75" customHeight="1">
      <c r="E804" s="488"/>
    </row>
    <row r="805" spans="5:5" ht="33.75" customHeight="1">
      <c r="E805" s="488"/>
    </row>
    <row r="806" spans="5:5" ht="33.75" customHeight="1">
      <c r="E806" s="488"/>
    </row>
    <row r="807" spans="5:5" ht="33.75" customHeight="1">
      <c r="E807" s="488"/>
    </row>
    <row r="808" spans="5:5" ht="33.75" customHeight="1">
      <c r="E808" s="488"/>
    </row>
    <row r="809" spans="5:5" ht="33.75" customHeight="1">
      <c r="E809" s="488"/>
    </row>
    <row r="810" spans="5:5" ht="33.75" customHeight="1">
      <c r="E810" s="488"/>
    </row>
    <row r="811" spans="5:5" ht="33.75" customHeight="1">
      <c r="E811" s="488"/>
    </row>
    <row r="812" spans="5:5" ht="33.75" customHeight="1">
      <c r="E812" s="488"/>
    </row>
    <row r="813" spans="5:5" ht="33.75" customHeight="1">
      <c r="E813" s="488"/>
    </row>
    <row r="814" spans="5:5" ht="33.75" customHeight="1">
      <c r="E814" s="488"/>
    </row>
    <row r="815" spans="5:5" ht="33.75" customHeight="1">
      <c r="E815" s="488"/>
    </row>
    <row r="816" spans="5:5" ht="33.75" customHeight="1">
      <c r="E816" s="488"/>
    </row>
    <row r="817" spans="5:5" ht="33.75" customHeight="1">
      <c r="E817" s="488"/>
    </row>
    <row r="818" spans="5:5" ht="33.75" customHeight="1">
      <c r="E818" s="488"/>
    </row>
    <row r="819" spans="5:5" ht="33.75" customHeight="1">
      <c r="E819" s="488"/>
    </row>
    <row r="820" spans="5:5" ht="33.75" customHeight="1">
      <c r="E820" s="488"/>
    </row>
    <row r="821" spans="5:5" ht="33.75" customHeight="1">
      <c r="E821" s="488"/>
    </row>
    <row r="822" spans="5:5" ht="33.75" customHeight="1">
      <c r="E822" s="488"/>
    </row>
    <row r="823" spans="5:5" ht="33.75" customHeight="1">
      <c r="E823" s="488"/>
    </row>
    <row r="824" spans="5:5" ht="33.75" customHeight="1">
      <c r="E824" s="488"/>
    </row>
    <row r="825" spans="5:5" ht="33.75" customHeight="1">
      <c r="E825" s="488"/>
    </row>
    <row r="826" spans="5:5" ht="33.75" customHeight="1">
      <c r="E826" s="488"/>
    </row>
    <row r="827" spans="5:5" ht="33.75" customHeight="1">
      <c r="E827" s="488"/>
    </row>
    <row r="828" spans="5:5" ht="33.75" customHeight="1">
      <c r="E828" s="488"/>
    </row>
    <row r="829" spans="5:5" ht="33.75" customHeight="1">
      <c r="E829" s="488"/>
    </row>
    <row r="830" spans="5:5" ht="33.75" customHeight="1">
      <c r="E830" s="488"/>
    </row>
    <row r="831" spans="5:5" ht="33.75" customHeight="1">
      <c r="E831" s="488"/>
    </row>
    <row r="832" spans="5:5" ht="33.75" customHeight="1">
      <c r="E832" s="488"/>
    </row>
    <row r="833" spans="5:5" ht="33.75" customHeight="1">
      <c r="E833" s="488"/>
    </row>
    <row r="834" spans="5:5" ht="33.75" customHeight="1">
      <c r="E834" s="488"/>
    </row>
    <row r="835" spans="5:5" ht="33.75" customHeight="1">
      <c r="E835" s="488"/>
    </row>
    <row r="836" spans="5:5" ht="33.75" customHeight="1">
      <c r="E836" s="488"/>
    </row>
    <row r="837" spans="5:5" ht="33.75" customHeight="1">
      <c r="E837" s="488"/>
    </row>
    <row r="838" spans="5:5" ht="33.75" customHeight="1">
      <c r="E838" s="488"/>
    </row>
    <row r="839" spans="5:5" ht="33.75" customHeight="1">
      <c r="E839" s="488"/>
    </row>
    <row r="840" spans="5:5" ht="33.75" customHeight="1">
      <c r="E840" s="488"/>
    </row>
    <row r="841" spans="5:5" ht="33.75" customHeight="1">
      <c r="E841" s="488"/>
    </row>
    <row r="842" spans="5:5" ht="33.75" customHeight="1">
      <c r="E842" s="488"/>
    </row>
    <row r="843" spans="5:5" ht="33.75" customHeight="1">
      <c r="E843" s="488"/>
    </row>
    <row r="844" spans="5:5" ht="33.75" customHeight="1">
      <c r="E844" s="488"/>
    </row>
    <row r="845" spans="5:5" ht="33.75" customHeight="1">
      <c r="E845" s="488"/>
    </row>
    <row r="846" spans="5:5" ht="33.75" customHeight="1">
      <c r="E846" s="488"/>
    </row>
    <row r="847" spans="5:5" ht="33.75" customHeight="1">
      <c r="E847" s="488"/>
    </row>
    <row r="848" spans="5:5" ht="33.75" customHeight="1">
      <c r="E848" s="488"/>
    </row>
    <row r="849" spans="5:5" ht="33.75" customHeight="1">
      <c r="E849" s="488"/>
    </row>
    <row r="850" spans="5:5" ht="33.75" customHeight="1">
      <c r="E850" s="488"/>
    </row>
    <row r="851" spans="5:5" ht="33.75" customHeight="1">
      <c r="E851" s="488"/>
    </row>
    <row r="852" spans="5:5" ht="33.75" customHeight="1">
      <c r="E852" s="488"/>
    </row>
    <row r="853" spans="5:5" ht="33.75" customHeight="1">
      <c r="E853" s="488"/>
    </row>
    <row r="854" spans="5:5" ht="33.75" customHeight="1">
      <c r="E854" s="488"/>
    </row>
    <row r="855" spans="5:5" ht="33.75" customHeight="1">
      <c r="E855" s="488"/>
    </row>
    <row r="856" spans="5:5" ht="33.75" customHeight="1">
      <c r="E856" s="488"/>
    </row>
    <row r="857" spans="5:5" ht="33.75" customHeight="1">
      <c r="E857" s="488"/>
    </row>
    <row r="858" spans="5:5" ht="33.75" customHeight="1">
      <c r="E858" s="488"/>
    </row>
    <row r="859" spans="5:5" ht="33.75" customHeight="1">
      <c r="E859" s="488"/>
    </row>
    <row r="860" spans="5:5" ht="33.75" customHeight="1">
      <c r="E860" s="488"/>
    </row>
    <row r="861" spans="5:5" ht="33.75" customHeight="1">
      <c r="E861" s="488"/>
    </row>
    <row r="862" spans="5:5" ht="33.75" customHeight="1">
      <c r="E862" s="488"/>
    </row>
    <row r="863" spans="5:5" ht="33.75" customHeight="1">
      <c r="E863" s="488"/>
    </row>
    <row r="864" spans="5:5" ht="33.75" customHeight="1">
      <c r="E864" s="488"/>
    </row>
    <row r="865" spans="5:5" ht="33.75" customHeight="1">
      <c r="E865" s="488"/>
    </row>
    <row r="866" spans="5:5" ht="33.75" customHeight="1">
      <c r="E866" s="488"/>
    </row>
    <row r="867" spans="5:5" ht="33.75" customHeight="1">
      <c r="E867" s="488"/>
    </row>
    <row r="868" spans="5:5" ht="33.75" customHeight="1">
      <c r="E868" s="488"/>
    </row>
    <row r="869" spans="5:5" ht="33.75" customHeight="1">
      <c r="E869" s="488"/>
    </row>
    <row r="870" spans="5:5" ht="33.75" customHeight="1">
      <c r="E870" s="488"/>
    </row>
    <row r="871" spans="5:5" ht="33.75" customHeight="1">
      <c r="E871" s="488"/>
    </row>
    <row r="872" spans="5:5" ht="33.75" customHeight="1">
      <c r="E872" s="488"/>
    </row>
    <row r="873" spans="5:5" ht="33.75" customHeight="1">
      <c r="E873" s="488"/>
    </row>
    <row r="874" spans="5:5" ht="33.75" customHeight="1">
      <c r="E874" s="488"/>
    </row>
    <row r="875" spans="5:5" ht="33.75" customHeight="1">
      <c r="E875" s="488"/>
    </row>
    <row r="876" spans="5:5" ht="33.75" customHeight="1">
      <c r="E876" s="488"/>
    </row>
    <row r="877" spans="5:5" ht="33.75" customHeight="1">
      <c r="E877" s="488"/>
    </row>
    <row r="878" spans="5:5" ht="33.75" customHeight="1">
      <c r="E878" s="488"/>
    </row>
    <row r="879" spans="5:5" ht="33.75" customHeight="1">
      <c r="E879" s="488"/>
    </row>
    <row r="880" spans="5:5" ht="33.75" customHeight="1">
      <c r="E880" s="488"/>
    </row>
    <row r="881" spans="5:5" ht="33.75" customHeight="1">
      <c r="E881" s="488"/>
    </row>
    <row r="882" spans="5:5" ht="33.75" customHeight="1">
      <c r="E882" s="488"/>
    </row>
    <row r="883" spans="5:5" ht="33.75" customHeight="1">
      <c r="E883" s="488"/>
    </row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184"/>
  <sheetViews>
    <sheetView zoomScale="115" zoomScaleNormal="115" workbookViewId="0">
      <pane xSplit="3" ySplit="1" topLeftCell="D77" activePane="bottomRight" state="frozen"/>
      <selection pane="topRight" activeCell="E1" sqref="E1"/>
      <selection pane="bottomLeft" activeCell="A4" sqref="A4"/>
      <selection pane="bottomRight" activeCell="E40" sqref="E40"/>
    </sheetView>
  </sheetViews>
  <sheetFormatPr defaultColWidth="12.5703125" defaultRowHeight="31.5" customHeight="1"/>
  <cols>
    <col min="1" max="1" width="8.42578125" customWidth="1"/>
    <col min="2" max="2" width="15.85546875" customWidth="1"/>
    <col min="3" max="3" width="33.5703125" style="788" customWidth="1"/>
    <col min="4" max="4" width="19.140625" customWidth="1"/>
    <col min="5" max="5" width="57.42578125" customWidth="1"/>
  </cols>
  <sheetData>
    <row r="1" spans="1:5" ht="31.5" customHeight="1">
      <c r="A1" s="757" t="s">
        <v>1</v>
      </c>
      <c r="B1" s="758" t="s">
        <v>2</v>
      </c>
      <c r="C1" s="759" t="s">
        <v>4</v>
      </c>
      <c r="D1" s="760" t="s">
        <v>5</v>
      </c>
      <c r="E1" s="759" t="s">
        <v>6</v>
      </c>
    </row>
    <row r="2" spans="1:5" ht="31.5" customHeight="1">
      <c r="A2" s="761">
        <v>1</v>
      </c>
      <c r="B2" s="762">
        <v>45286</v>
      </c>
      <c r="C2" s="763" t="s">
        <v>896</v>
      </c>
      <c r="D2" s="764" t="s">
        <v>897</v>
      </c>
      <c r="E2" s="765" t="s">
        <v>1217</v>
      </c>
    </row>
    <row r="3" spans="1:5" ht="31.5" customHeight="1">
      <c r="A3" s="761">
        <v>2</v>
      </c>
      <c r="B3" s="762">
        <v>45286</v>
      </c>
      <c r="C3" s="766" t="s">
        <v>71</v>
      </c>
      <c r="D3" s="767" t="s">
        <v>1218</v>
      </c>
      <c r="E3" s="768" t="s">
        <v>226</v>
      </c>
    </row>
    <row r="4" spans="1:5" ht="31.5" customHeight="1">
      <c r="A4" s="769">
        <v>3</v>
      </c>
      <c r="B4" s="770">
        <v>45288</v>
      </c>
      <c r="C4" s="771" t="s">
        <v>29</v>
      </c>
      <c r="D4" s="769"/>
      <c r="E4" s="772" t="s">
        <v>243</v>
      </c>
    </row>
    <row r="5" spans="1:5" ht="31.5" customHeight="1">
      <c r="A5" s="769">
        <v>4</v>
      </c>
      <c r="B5" s="770">
        <v>45288</v>
      </c>
      <c r="C5" s="771" t="s">
        <v>29</v>
      </c>
      <c r="D5" s="769"/>
      <c r="E5" s="772" t="s">
        <v>701</v>
      </c>
    </row>
    <row r="6" spans="1:5" ht="31.5" customHeight="1">
      <c r="A6" s="769">
        <v>5</v>
      </c>
      <c r="B6" s="770">
        <v>45289</v>
      </c>
      <c r="C6" s="771" t="s">
        <v>1219</v>
      </c>
      <c r="D6" s="764" t="s">
        <v>543</v>
      </c>
      <c r="E6" s="773" t="s">
        <v>1220</v>
      </c>
    </row>
    <row r="7" spans="1:5" ht="31.5" customHeight="1">
      <c r="A7" s="769">
        <v>6</v>
      </c>
      <c r="B7" s="770">
        <v>45289</v>
      </c>
      <c r="C7" s="771" t="s">
        <v>579</v>
      </c>
      <c r="D7" s="764" t="s">
        <v>980</v>
      </c>
      <c r="E7" s="774" t="s">
        <v>581</v>
      </c>
    </row>
    <row r="8" spans="1:5" ht="31.5" customHeight="1">
      <c r="A8" s="748">
        <v>7</v>
      </c>
      <c r="B8" s="749">
        <v>45290</v>
      </c>
      <c r="C8" s="750" t="s">
        <v>29</v>
      </c>
      <c r="D8" s="761"/>
      <c r="E8" s="768" t="s">
        <v>212</v>
      </c>
    </row>
    <row r="9" spans="1:5" ht="31.5" customHeight="1">
      <c r="A9" s="761">
        <v>8</v>
      </c>
      <c r="B9" s="762">
        <v>45290</v>
      </c>
      <c r="C9" s="766" t="s">
        <v>71</v>
      </c>
      <c r="D9" s="767" t="s">
        <v>1221</v>
      </c>
      <c r="E9" s="768" t="s">
        <v>1197</v>
      </c>
    </row>
    <row r="10" spans="1:5" ht="31.5" customHeight="1">
      <c r="A10" s="761">
        <v>9</v>
      </c>
      <c r="B10" s="762">
        <v>45290</v>
      </c>
      <c r="C10" s="766" t="s">
        <v>1222</v>
      </c>
      <c r="D10" s="767" t="s">
        <v>1223</v>
      </c>
      <c r="E10" s="765" t="s">
        <v>1224</v>
      </c>
    </row>
    <row r="11" spans="1:5" ht="31.5" customHeight="1">
      <c r="A11" s="761">
        <v>10</v>
      </c>
      <c r="B11" s="762">
        <v>45293</v>
      </c>
      <c r="C11" s="766" t="s">
        <v>1225</v>
      </c>
      <c r="D11" s="767" t="s">
        <v>1226</v>
      </c>
      <c r="E11" s="765" t="s">
        <v>1227</v>
      </c>
    </row>
    <row r="12" spans="1:5" ht="31.5" customHeight="1">
      <c r="A12" s="761">
        <v>11</v>
      </c>
      <c r="B12" s="762">
        <v>45293</v>
      </c>
      <c r="C12" s="766" t="s">
        <v>169</v>
      </c>
      <c r="D12" s="767" t="s">
        <v>356</v>
      </c>
      <c r="E12" s="765" t="s">
        <v>835</v>
      </c>
    </row>
    <row r="13" spans="1:5" ht="31.5" customHeight="1">
      <c r="A13" s="769">
        <v>12</v>
      </c>
      <c r="B13" s="770">
        <v>45294</v>
      </c>
      <c r="C13" s="771" t="s">
        <v>29</v>
      </c>
      <c r="D13" s="769"/>
      <c r="E13" s="772" t="s">
        <v>973</v>
      </c>
    </row>
    <row r="14" spans="1:5" ht="31.5" customHeight="1">
      <c r="A14" s="769">
        <v>13</v>
      </c>
      <c r="B14" s="770">
        <v>45294</v>
      </c>
      <c r="C14" s="771" t="s">
        <v>29</v>
      </c>
      <c r="D14" s="769"/>
      <c r="E14" s="774" t="s">
        <v>1197</v>
      </c>
    </row>
    <row r="15" spans="1:5" ht="31.5" customHeight="1">
      <c r="A15" s="769">
        <v>14</v>
      </c>
      <c r="B15" s="770">
        <v>45294</v>
      </c>
      <c r="C15" s="771" t="s">
        <v>1228</v>
      </c>
      <c r="D15" s="764" t="s">
        <v>1229</v>
      </c>
      <c r="E15" s="774" t="s">
        <v>1230</v>
      </c>
    </row>
    <row r="16" spans="1:5" ht="31.5" customHeight="1">
      <c r="A16" s="769">
        <v>15</v>
      </c>
      <c r="B16" s="775">
        <v>45294</v>
      </c>
      <c r="C16" s="776" t="s">
        <v>1231</v>
      </c>
      <c r="D16" s="777" t="s">
        <v>1232</v>
      </c>
      <c r="E16" s="778" t="s">
        <v>1233</v>
      </c>
    </row>
    <row r="17" spans="1:5" ht="31.5" customHeight="1">
      <c r="A17" s="769">
        <v>16</v>
      </c>
      <c r="B17" s="775">
        <v>45294</v>
      </c>
      <c r="C17" s="776" t="s">
        <v>1234</v>
      </c>
      <c r="D17" s="777" t="s">
        <v>1235</v>
      </c>
      <c r="E17" s="778" t="s">
        <v>1236</v>
      </c>
    </row>
    <row r="18" spans="1:5" ht="31.5" customHeight="1">
      <c r="A18" s="769">
        <v>17</v>
      </c>
      <c r="B18" s="775">
        <v>45294</v>
      </c>
      <c r="C18" s="776" t="s">
        <v>71</v>
      </c>
      <c r="D18" s="777" t="s">
        <v>1237</v>
      </c>
      <c r="E18" s="779" t="s">
        <v>218</v>
      </c>
    </row>
    <row r="19" spans="1:5" ht="31.5" customHeight="1">
      <c r="A19" s="769">
        <v>18</v>
      </c>
      <c r="B19" s="775">
        <v>45294</v>
      </c>
      <c r="C19" s="776" t="s">
        <v>1238</v>
      </c>
      <c r="D19" s="777" t="s">
        <v>1239</v>
      </c>
      <c r="E19" s="778" t="s">
        <v>1240</v>
      </c>
    </row>
    <row r="20" spans="1:5" ht="31.5" customHeight="1">
      <c r="A20" s="769">
        <v>19</v>
      </c>
      <c r="B20" s="775">
        <v>45295</v>
      </c>
      <c r="C20" s="776" t="s">
        <v>1241</v>
      </c>
      <c r="D20" s="777" t="s">
        <v>1242</v>
      </c>
      <c r="E20" s="778" t="s">
        <v>1243</v>
      </c>
    </row>
    <row r="21" spans="1:5" ht="31.5" customHeight="1">
      <c r="A21" s="780">
        <v>20</v>
      </c>
      <c r="B21" s="775">
        <v>45295</v>
      </c>
      <c r="C21" s="776" t="s">
        <v>266</v>
      </c>
      <c r="D21" s="777" t="s">
        <v>267</v>
      </c>
      <c r="E21" s="778" t="s">
        <v>268</v>
      </c>
    </row>
    <row r="22" spans="1:5" ht="31.5" customHeight="1">
      <c r="A22" s="780">
        <v>21</v>
      </c>
      <c r="B22" s="775">
        <v>45295</v>
      </c>
      <c r="C22" s="776" t="s">
        <v>771</v>
      </c>
      <c r="D22" s="777" t="s">
        <v>772</v>
      </c>
      <c r="E22" s="778" t="s">
        <v>1244</v>
      </c>
    </row>
    <row r="23" spans="1:5" ht="31.5" customHeight="1">
      <c r="A23" s="780">
        <v>22</v>
      </c>
      <c r="B23" s="775">
        <v>45296</v>
      </c>
      <c r="C23" s="776" t="s">
        <v>71</v>
      </c>
      <c r="D23" s="777" t="s">
        <v>1221</v>
      </c>
      <c r="E23" s="779" t="s">
        <v>1197</v>
      </c>
    </row>
    <row r="24" spans="1:5" ht="31.5" customHeight="1">
      <c r="A24" s="780">
        <v>23</v>
      </c>
      <c r="B24" s="775">
        <v>45296</v>
      </c>
      <c r="C24" s="776" t="s">
        <v>983</v>
      </c>
      <c r="D24" s="777" t="s">
        <v>984</v>
      </c>
      <c r="E24" s="781" t="s">
        <v>1245</v>
      </c>
    </row>
    <row r="25" spans="1:5" ht="31.5" customHeight="1">
      <c r="A25" s="780">
        <v>24</v>
      </c>
      <c r="B25" s="775">
        <v>45296</v>
      </c>
      <c r="C25" s="776" t="s">
        <v>359</v>
      </c>
      <c r="D25" s="777" t="s">
        <v>360</v>
      </c>
      <c r="E25" s="778" t="s">
        <v>1246</v>
      </c>
    </row>
    <row r="26" spans="1:5" ht="31.5" customHeight="1">
      <c r="A26" s="780">
        <v>25</v>
      </c>
      <c r="B26" s="775">
        <v>45299</v>
      </c>
      <c r="C26" s="754" t="s">
        <v>153</v>
      </c>
      <c r="D26" s="777" t="s">
        <v>635</v>
      </c>
      <c r="E26" s="779" t="s">
        <v>1247</v>
      </c>
    </row>
    <row r="27" spans="1:5" ht="31.5" customHeight="1">
      <c r="A27" s="780">
        <v>26</v>
      </c>
      <c r="B27" s="775">
        <v>45299</v>
      </c>
      <c r="C27" s="754" t="s">
        <v>71</v>
      </c>
      <c r="D27" s="777" t="s">
        <v>1248</v>
      </c>
      <c r="E27" s="779" t="s">
        <v>212</v>
      </c>
    </row>
    <row r="28" spans="1:5" ht="31.5" customHeight="1">
      <c r="A28" s="780">
        <v>27</v>
      </c>
      <c r="B28" s="775">
        <v>45299</v>
      </c>
      <c r="C28" s="776" t="s">
        <v>71</v>
      </c>
      <c r="D28" s="777" t="s">
        <v>1249</v>
      </c>
      <c r="E28" s="779" t="s">
        <v>1250</v>
      </c>
    </row>
    <row r="29" spans="1:5" ht="31.5" customHeight="1">
      <c r="A29" s="780">
        <v>28</v>
      </c>
      <c r="B29" s="775">
        <v>45299</v>
      </c>
      <c r="C29" s="776" t="s">
        <v>359</v>
      </c>
      <c r="D29" s="777" t="s">
        <v>360</v>
      </c>
      <c r="E29" s="778" t="s">
        <v>1246</v>
      </c>
    </row>
    <row r="30" spans="1:5" ht="31.5" customHeight="1">
      <c r="A30" s="780">
        <v>29</v>
      </c>
      <c r="B30" s="775">
        <v>45299</v>
      </c>
      <c r="C30" s="776" t="s">
        <v>1251</v>
      </c>
      <c r="D30" s="777" t="s">
        <v>1252</v>
      </c>
      <c r="E30" s="778" t="s">
        <v>1253</v>
      </c>
    </row>
    <row r="31" spans="1:5" ht="31.5" customHeight="1">
      <c r="A31" s="780">
        <v>30</v>
      </c>
      <c r="B31" s="775">
        <v>45299</v>
      </c>
      <c r="C31" s="781" t="s">
        <v>1254</v>
      </c>
      <c r="D31" s="777" t="s">
        <v>1255</v>
      </c>
      <c r="E31" s="778" t="s">
        <v>1256</v>
      </c>
    </row>
    <row r="32" spans="1:5" ht="31.5" customHeight="1">
      <c r="A32" s="780">
        <v>31</v>
      </c>
      <c r="B32" s="775">
        <v>45299</v>
      </c>
      <c r="C32" s="776" t="s">
        <v>1257</v>
      </c>
      <c r="D32" s="777" t="s">
        <v>1258</v>
      </c>
      <c r="E32" s="778" t="s">
        <v>1259</v>
      </c>
    </row>
    <row r="33" spans="1:5" ht="31.5" customHeight="1">
      <c r="A33" s="780">
        <v>32</v>
      </c>
      <c r="B33" s="775">
        <v>45299</v>
      </c>
      <c r="C33" s="776" t="s">
        <v>169</v>
      </c>
      <c r="D33" s="777" t="s">
        <v>356</v>
      </c>
      <c r="E33" s="778" t="s">
        <v>800</v>
      </c>
    </row>
    <row r="34" spans="1:5" ht="31.5" customHeight="1">
      <c r="A34" s="780">
        <v>33</v>
      </c>
      <c r="B34" s="775">
        <v>45299</v>
      </c>
      <c r="C34" s="776" t="s">
        <v>1186</v>
      </c>
      <c r="D34" s="777" t="s">
        <v>1187</v>
      </c>
      <c r="E34" s="778" t="s">
        <v>1260</v>
      </c>
    </row>
    <row r="35" spans="1:5" ht="31.5" customHeight="1">
      <c r="A35" s="780">
        <v>34</v>
      </c>
      <c r="B35" s="775">
        <v>45299</v>
      </c>
      <c r="C35" s="781" t="s">
        <v>1096</v>
      </c>
      <c r="D35" s="777" t="s">
        <v>1097</v>
      </c>
      <c r="E35" s="778" t="s">
        <v>835</v>
      </c>
    </row>
    <row r="36" spans="1:5" ht="31.5" customHeight="1">
      <c r="A36" s="780">
        <v>35</v>
      </c>
      <c r="B36" s="775">
        <v>45299</v>
      </c>
      <c r="C36" s="781" t="s">
        <v>1261</v>
      </c>
      <c r="D36" s="780"/>
      <c r="E36" s="778" t="s">
        <v>835</v>
      </c>
    </row>
    <row r="37" spans="1:5" ht="31.5" customHeight="1">
      <c r="A37" s="780">
        <v>36</v>
      </c>
      <c r="B37" s="775">
        <v>45299</v>
      </c>
      <c r="C37" s="781" t="s">
        <v>1262</v>
      </c>
      <c r="D37" s="777" t="s">
        <v>856</v>
      </c>
      <c r="E37" s="778" t="s">
        <v>857</v>
      </c>
    </row>
    <row r="38" spans="1:5" ht="31.5" customHeight="1">
      <c r="A38" s="780">
        <v>37</v>
      </c>
      <c r="B38" s="775">
        <v>45299</v>
      </c>
      <c r="C38" s="781" t="s">
        <v>1263</v>
      </c>
      <c r="D38" s="777" t="s">
        <v>1077</v>
      </c>
      <c r="E38" s="778" t="s">
        <v>835</v>
      </c>
    </row>
    <row r="39" spans="1:5" ht="31.5" customHeight="1">
      <c r="A39" s="780">
        <v>38</v>
      </c>
      <c r="B39" s="775">
        <v>45299</v>
      </c>
      <c r="C39" s="781" t="s">
        <v>1264</v>
      </c>
      <c r="D39" s="777" t="s">
        <v>990</v>
      </c>
      <c r="E39" s="778" t="s">
        <v>1162</v>
      </c>
    </row>
    <row r="40" spans="1:5" ht="31.5" customHeight="1">
      <c r="A40" s="780">
        <v>39</v>
      </c>
      <c r="B40" s="775">
        <v>45300</v>
      </c>
      <c r="C40" s="776" t="s">
        <v>1265</v>
      </c>
      <c r="D40" s="777" t="s">
        <v>174</v>
      </c>
      <c r="E40" s="778" t="s">
        <v>1266</v>
      </c>
    </row>
    <row r="41" spans="1:5" ht="31.5" customHeight="1">
      <c r="A41" s="780">
        <v>40</v>
      </c>
      <c r="B41" s="775">
        <v>45300</v>
      </c>
      <c r="C41" s="776" t="s">
        <v>587</v>
      </c>
      <c r="D41" s="777" t="s">
        <v>1039</v>
      </c>
      <c r="E41" s="778" t="s">
        <v>1267</v>
      </c>
    </row>
    <row r="42" spans="1:5" ht="31.5" customHeight="1">
      <c r="A42" s="780">
        <v>41</v>
      </c>
      <c r="B42" s="775">
        <v>45300</v>
      </c>
      <c r="C42" s="776" t="s">
        <v>1268</v>
      </c>
      <c r="D42" s="777" t="s">
        <v>1269</v>
      </c>
      <c r="E42" s="779" t="s">
        <v>1270</v>
      </c>
    </row>
    <row r="43" spans="1:5" ht="31.5" customHeight="1">
      <c r="A43" s="780">
        <v>42</v>
      </c>
      <c r="B43" s="775">
        <v>45301</v>
      </c>
      <c r="C43" s="776" t="s">
        <v>720</v>
      </c>
      <c r="D43" s="777" t="s">
        <v>721</v>
      </c>
      <c r="E43" s="778" t="s">
        <v>1271</v>
      </c>
    </row>
    <row r="44" spans="1:5" ht="31.5" customHeight="1">
      <c r="A44" s="780">
        <v>43</v>
      </c>
      <c r="B44" s="775">
        <v>45302</v>
      </c>
      <c r="C44" s="776" t="s">
        <v>71</v>
      </c>
      <c r="D44" s="777" t="s">
        <v>1272</v>
      </c>
      <c r="E44" s="779" t="s">
        <v>35</v>
      </c>
    </row>
    <row r="45" spans="1:5" ht="31.5" customHeight="1">
      <c r="A45" s="780">
        <v>44</v>
      </c>
      <c r="B45" s="775">
        <v>45302</v>
      </c>
      <c r="C45" s="776" t="s">
        <v>71</v>
      </c>
      <c r="D45" s="777" t="s">
        <v>1272</v>
      </c>
      <c r="E45" s="779" t="s">
        <v>35</v>
      </c>
    </row>
    <row r="46" spans="1:5" ht="31.5" customHeight="1">
      <c r="A46" s="780">
        <v>45</v>
      </c>
      <c r="B46" s="775">
        <v>45302</v>
      </c>
      <c r="C46" s="776" t="s">
        <v>71</v>
      </c>
      <c r="D46" s="777" t="s">
        <v>1273</v>
      </c>
      <c r="E46" s="779" t="s">
        <v>369</v>
      </c>
    </row>
    <row r="47" spans="1:5" ht="31.5" customHeight="1">
      <c r="A47" s="780">
        <v>46</v>
      </c>
      <c r="B47" s="775">
        <v>45302</v>
      </c>
      <c r="C47" s="776" t="s">
        <v>981</v>
      </c>
      <c r="D47" s="777" t="s">
        <v>982</v>
      </c>
      <c r="E47" s="778" t="s">
        <v>1274</v>
      </c>
    </row>
    <row r="48" spans="1:5" ht="31.5" customHeight="1">
      <c r="A48" s="780">
        <v>46</v>
      </c>
      <c r="B48" s="775">
        <v>45302</v>
      </c>
      <c r="C48" s="776" t="s">
        <v>875</v>
      </c>
      <c r="D48" s="777" t="s">
        <v>876</v>
      </c>
      <c r="E48" s="778" t="s">
        <v>1275</v>
      </c>
    </row>
    <row r="49" spans="1:5" ht="31.5" customHeight="1">
      <c r="A49" s="780">
        <v>48</v>
      </c>
      <c r="B49" s="775">
        <v>45302</v>
      </c>
      <c r="C49" s="776" t="s">
        <v>501</v>
      </c>
      <c r="D49" s="777" t="s">
        <v>502</v>
      </c>
      <c r="E49" s="778" t="s">
        <v>503</v>
      </c>
    </row>
    <row r="50" spans="1:5" ht="31.5" customHeight="1">
      <c r="A50" s="782">
        <v>50</v>
      </c>
      <c r="B50" s="783">
        <v>45303</v>
      </c>
      <c r="C50" s="784" t="s">
        <v>29</v>
      </c>
      <c r="D50" s="780"/>
      <c r="E50" s="779" t="s">
        <v>226</v>
      </c>
    </row>
    <row r="51" spans="1:5" ht="31.5" customHeight="1">
      <c r="A51" s="780">
        <v>51</v>
      </c>
      <c r="B51" s="775">
        <v>45306</v>
      </c>
      <c r="C51" s="776" t="s">
        <v>1276</v>
      </c>
      <c r="D51" s="777" t="s">
        <v>1277</v>
      </c>
      <c r="E51" s="778" t="s">
        <v>1278</v>
      </c>
    </row>
    <row r="52" spans="1:5" ht="31.5" customHeight="1">
      <c r="A52" s="780">
        <v>52</v>
      </c>
      <c r="B52" s="775">
        <v>45306</v>
      </c>
      <c r="C52" s="776" t="s">
        <v>153</v>
      </c>
      <c r="D52" s="777" t="s">
        <v>1279</v>
      </c>
      <c r="E52" s="779" t="s">
        <v>973</v>
      </c>
    </row>
    <row r="53" spans="1:5" ht="31.5" customHeight="1">
      <c r="A53" s="780">
        <v>53</v>
      </c>
      <c r="B53" s="775">
        <v>45306</v>
      </c>
      <c r="C53" s="776" t="s">
        <v>1280</v>
      </c>
      <c r="D53" s="777" t="s">
        <v>1281</v>
      </c>
      <c r="E53" s="778" t="s">
        <v>1282</v>
      </c>
    </row>
    <row r="54" spans="1:5" ht="31.5" customHeight="1">
      <c r="A54" s="780">
        <v>54</v>
      </c>
      <c r="B54" s="775">
        <v>45306</v>
      </c>
      <c r="C54" s="776" t="s">
        <v>1283</v>
      </c>
      <c r="D54" s="777" t="s">
        <v>1284</v>
      </c>
      <c r="E54" s="755" t="s">
        <v>1285</v>
      </c>
    </row>
    <row r="55" spans="1:5" ht="31.5" customHeight="1">
      <c r="A55" s="780">
        <v>55</v>
      </c>
      <c r="B55" s="775">
        <v>45306</v>
      </c>
      <c r="C55" s="776" t="s">
        <v>1286</v>
      </c>
      <c r="D55" s="777" t="s">
        <v>1287</v>
      </c>
      <c r="E55" s="778" t="s">
        <v>1288</v>
      </c>
    </row>
    <row r="56" spans="1:5" ht="31.5" customHeight="1">
      <c r="A56" s="780">
        <v>56</v>
      </c>
      <c r="B56" s="775">
        <v>45306</v>
      </c>
      <c r="C56" s="776" t="s">
        <v>1289</v>
      </c>
      <c r="D56" s="777" t="s">
        <v>1290</v>
      </c>
      <c r="E56" s="778" t="s">
        <v>1291</v>
      </c>
    </row>
    <row r="57" spans="1:5" ht="31.5" customHeight="1">
      <c r="A57" s="780">
        <v>57</v>
      </c>
      <c r="B57" s="775">
        <v>45309</v>
      </c>
      <c r="C57" s="776" t="s">
        <v>1150</v>
      </c>
      <c r="D57" s="777" t="s">
        <v>264</v>
      </c>
      <c r="E57" s="778" t="s">
        <v>626</v>
      </c>
    </row>
    <row r="58" spans="1:5" ht="31.5" customHeight="1">
      <c r="A58" s="780">
        <v>58</v>
      </c>
      <c r="B58" s="775">
        <v>45309</v>
      </c>
      <c r="C58" s="781" t="s">
        <v>992</v>
      </c>
      <c r="D58" s="777" t="s">
        <v>698</v>
      </c>
      <c r="E58" s="778" t="s">
        <v>859</v>
      </c>
    </row>
    <row r="59" spans="1:5" ht="31.5" customHeight="1">
      <c r="A59" s="780">
        <v>59</v>
      </c>
      <c r="B59" s="775">
        <v>45309</v>
      </c>
      <c r="C59" s="781" t="s">
        <v>1096</v>
      </c>
      <c r="D59" s="777" t="s">
        <v>1097</v>
      </c>
      <c r="E59" s="778" t="s">
        <v>171</v>
      </c>
    </row>
    <row r="60" spans="1:5" ht="31.5" customHeight="1">
      <c r="A60" s="780">
        <v>60</v>
      </c>
      <c r="B60" s="775">
        <v>45309</v>
      </c>
      <c r="C60" s="781" t="s">
        <v>920</v>
      </c>
      <c r="D60" s="777" t="s">
        <v>921</v>
      </c>
      <c r="E60" s="778" t="s">
        <v>800</v>
      </c>
    </row>
    <row r="61" spans="1:5" ht="31.5" customHeight="1">
      <c r="A61" s="780">
        <v>61</v>
      </c>
      <c r="B61" s="775">
        <v>45310</v>
      </c>
      <c r="C61" s="776" t="s">
        <v>828</v>
      </c>
      <c r="D61" s="777" t="s">
        <v>1292</v>
      </c>
      <c r="E61" s="778" t="s">
        <v>1293</v>
      </c>
    </row>
    <row r="62" spans="1:5" ht="31.5" customHeight="1">
      <c r="A62" s="780">
        <v>62</v>
      </c>
      <c r="B62" s="775">
        <v>45310</v>
      </c>
      <c r="C62" s="776" t="s">
        <v>1090</v>
      </c>
      <c r="D62" s="777" t="s">
        <v>763</v>
      </c>
      <c r="E62" s="778" t="s">
        <v>1294</v>
      </c>
    </row>
    <row r="63" spans="1:5" ht="31.5" customHeight="1">
      <c r="A63" s="780">
        <v>63</v>
      </c>
      <c r="B63" s="785">
        <v>45310</v>
      </c>
      <c r="C63" s="776" t="s">
        <v>169</v>
      </c>
      <c r="D63" s="777" t="s">
        <v>356</v>
      </c>
      <c r="E63" s="781" t="s">
        <v>171</v>
      </c>
    </row>
    <row r="64" spans="1:5" ht="31.5" customHeight="1">
      <c r="A64" s="780">
        <v>64</v>
      </c>
      <c r="B64" s="783">
        <v>45313</v>
      </c>
      <c r="C64" s="784" t="s">
        <v>1214</v>
      </c>
      <c r="D64" s="786" t="s">
        <v>1215</v>
      </c>
      <c r="E64" s="787" t="s">
        <v>1216</v>
      </c>
    </row>
    <row r="65" spans="1:5" ht="31.5" customHeight="1">
      <c r="A65" s="780">
        <v>65</v>
      </c>
      <c r="B65" s="775">
        <v>45313</v>
      </c>
      <c r="C65" s="776" t="s">
        <v>694</v>
      </c>
      <c r="D65" s="777" t="s">
        <v>695</v>
      </c>
      <c r="E65" s="778" t="s">
        <v>1295</v>
      </c>
    </row>
    <row r="66" spans="1:5" ht="31.5" customHeight="1">
      <c r="A66" s="780">
        <v>66</v>
      </c>
      <c r="B66" s="775">
        <v>45313</v>
      </c>
      <c r="C66" s="776" t="s">
        <v>1296</v>
      </c>
      <c r="D66" s="777" t="s">
        <v>1297</v>
      </c>
      <c r="E66" s="778" t="s">
        <v>1298</v>
      </c>
    </row>
    <row r="67" spans="1:5" ht="31.5" customHeight="1">
      <c r="A67" s="780">
        <v>67</v>
      </c>
      <c r="B67" s="775">
        <v>45313</v>
      </c>
      <c r="C67" s="776" t="s">
        <v>508</v>
      </c>
      <c r="D67" s="777" t="s">
        <v>1145</v>
      </c>
      <c r="E67" s="778" t="s">
        <v>1146</v>
      </c>
    </row>
    <row r="68" spans="1:5" ht="31.5" customHeight="1">
      <c r="A68" s="780">
        <v>68</v>
      </c>
      <c r="B68" s="775">
        <v>45313</v>
      </c>
      <c r="C68" s="776" t="s">
        <v>1299</v>
      </c>
      <c r="D68" s="777" t="s">
        <v>1300</v>
      </c>
      <c r="E68" s="778" t="s">
        <v>1301</v>
      </c>
    </row>
    <row r="69" spans="1:5" ht="31.5" customHeight="1">
      <c r="A69" s="780">
        <v>69</v>
      </c>
      <c r="B69" s="775">
        <v>45313</v>
      </c>
      <c r="C69" s="776" t="s">
        <v>1302</v>
      </c>
      <c r="D69" s="777" t="s">
        <v>1303</v>
      </c>
      <c r="E69" s="778" t="s">
        <v>1304</v>
      </c>
    </row>
    <row r="70" spans="1:5" ht="31.5" customHeight="1">
      <c r="A70" s="780">
        <v>70</v>
      </c>
      <c r="B70" s="775">
        <v>45313</v>
      </c>
      <c r="C70" s="781" t="s">
        <v>1305</v>
      </c>
      <c r="D70" s="777" t="s">
        <v>1306</v>
      </c>
      <c r="E70" s="778" t="s">
        <v>1307</v>
      </c>
    </row>
    <row r="71" spans="1:5" ht="31.5" customHeight="1">
      <c r="A71" s="780">
        <v>71</v>
      </c>
      <c r="B71" s="783">
        <v>45313</v>
      </c>
      <c r="C71" s="784" t="s">
        <v>29</v>
      </c>
      <c r="D71" s="780"/>
      <c r="E71" s="779" t="s">
        <v>973</v>
      </c>
    </row>
    <row r="72" spans="1:5" ht="31.5" customHeight="1">
      <c r="A72" s="780">
        <v>72</v>
      </c>
      <c r="B72" s="775">
        <v>45313</v>
      </c>
      <c r="C72" s="776" t="s">
        <v>153</v>
      </c>
      <c r="D72" s="777" t="s">
        <v>1308</v>
      </c>
      <c r="E72" s="779" t="s">
        <v>701</v>
      </c>
    </row>
    <row r="73" spans="1:5" ht="31.5" customHeight="1">
      <c r="A73" s="780">
        <v>73</v>
      </c>
      <c r="B73" s="775">
        <v>45314</v>
      </c>
      <c r="C73" s="776" t="s">
        <v>1309</v>
      </c>
      <c r="D73" s="777" t="s">
        <v>1310</v>
      </c>
      <c r="E73" s="778" t="s">
        <v>1311</v>
      </c>
    </row>
    <row r="74" spans="1:5" ht="31.5" customHeight="1">
      <c r="A74" s="780">
        <v>74</v>
      </c>
      <c r="B74" s="775">
        <v>45314</v>
      </c>
      <c r="C74" s="776" t="s">
        <v>193</v>
      </c>
      <c r="D74" s="777" t="s">
        <v>194</v>
      </c>
      <c r="E74" s="778" t="s">
        <v>195</v>
      </c>
    </row>
    <row r="75" spans="1:5" ht="31.5" customHeight="1">
      <c r="A75" s="780">
        <v>75</v>
      </c>
      <c r="B75" s="785">
        <v>45314</v>
      </c>
      <c r="C75" s="781" t="s">
        <v>1312</v>
      </c>
      <c r="D75" s="777" t="s">
        <v>856</v>
      </c>
      <c r="E75" s="778" t="s">
        <v>857</v>
      </c>
    </row>
    <row r="76" spans="1:5" ht="31.5" customHeight="1">
      <c r="A76" s="780">
        <v>76</v>
      </c>
      <c r="B76" s="775">
        <v>45314</v>
      </c>
      <c r="C76" s="776" t="s">
        <v>1251</v>
      </c>
      <c r="D76" s="777" t="s">
        <v>1252</v>
      </c>
      <c r="E76" s="778" t="s">
        <v>1253</v>
      </c>
    </row>
    <row r="77" spans="1:5" ht="31.5" customHeight="1">
      <c r="A77" s="780">
        <v>77</v>
      </c>
      <c r="B77" s="775">
        <v>45315</v>
      </c>
      <c r="C77" s="776" t="s">
        <v>1313</v>
      </c>
      <c r="D77" s="777" t="s">
        <v>1314</v>
      </c>
      <c r="E77" s="778" t="s">
        <v>1315</v>
      </c>
    </row>
    <row r="78" spans="1:5" ht="31.5" customHeight="1">
      <c r="A78" s="780">
        <v>78</v>
      </c>
      <c r="B78" s="775">
        <v>45315</v>
      </c>
      <c r="C78" s="776" t="s">
        <v>981</v>
      </c>
      <c r="D78" s="777" t="s">
        <v>982</v>
      </c>
      <c r="E78" s="778" t="s">
        <v>1274</v>
      </c>
    </row>
    <row r="79" spans="1:5" ht="31.5" customHeight="1">
      <c r="A79" s="780">
        <v>79</v>
      </c>
      <c r="B79" s="775">
        <v>45315</v>
      </c>
      <c r="C79" s="776" t="s">
        <v>153</v>
      </c>
      <c r="D79" s="777" t="s">
        <v>1316</v>
      </c>
      <c r="E79" s="779" t="s">
        <v>158</v>
      </c>
    </row>
    <row r="80" spans="1:5" ht="31.5" customHeight="1">
      <c r="A80" s="780">
        <v>80</v>
      </c>
      <c r="B80" s="785">
        <v>45316</v>
      </c>
      <c r="C80" s="781" t="s">
        <v>598</v>
      </c>
      <c r="D80" s="777" t="s">
        <v>599</v>
      </c>
      <c r="E80" s="778" t="s">
        <v>600</v>
      </c>
    </row>
    <row r="81" spans="1:5" ht="31.5" customHeight="1">
      <c r="A81" s="780">
        <v>81</v>
      </c>
      <c r="B81" s="775">
        <v>45316</v>
      </c>
      <c r="C81" s="776" t="s">
        <v>374</v>
      </c>
      <c r="D81" s="777" t="s">
        <v>375</v>
      </c>
      <c r="E81" s="778" t="s">
        <v>815</v>
      </c>
    </row>
    <row r="82" spans="1:5" ht="31.5" customHeight="1">
      <c r="A82" s="780">
        <v>82</v>
      </c>
      <c r="B82" s="775">
        <v>45316</v>
      </c>
      <c r="C82" s="776" t="s">
        <v>1317</v>
      </c>
      <c r="D82" s="777" t="s">
        <v>1318</v>
      </c>
      <c r="E82" s="778" t="s">
        <v>1319</v>
      </c>
    </row>
    <row r="83" spans="1:5" ht="31.5" customHeight="1">
      <c r="A83" s="780">
        <v>83</v>
      </c>
      <c r="B83" s="775">
        <v>45316</v>
      </c>
      <c r="C83" s="776" t="s">
        <v>1320</v>
      </c>
      <c r="D83" s="777" t="s">
        <v>1321</v>
      </c>
      <c r="E83" s="778" t="s">
        <v>1322</v>
      </c>
    </row>
    <row r="84" spans="1:5" ht="31.5" customHeight="1">
      <c r="A84" s="216"/>
      <c r="B84" s="217"/>
      <c r="C84" s="218"/>
      <c r="D84" s="216"/>
    </row>
    <row r="85" spans="1:5" ht="31.5" customHeight="1">
      <c r="A85" s="216"/>
      <c r="B85" s="217"/>
      <c r="C85" s="218"/>
      <c r="D85" s="216"/>
    </row>
    <row r="86" spans="1:5" ht="31.5" customHeight="1">
      <c r="A86" s="216"/>
      <c r="B86" s="217"/>
      <c r="C86" s="218"/>
      <c r="D86" s="216"/>
    </row>
    <row r="87" spans="1:5" ht="31.5" customHeight="1">
      <c r="A87" s="216"/>
      <c r="B87" s="217"/>
      <c r="C87" s="218"/>
      <c r="D87" s="216"/>
    </row>
    <row r="88" spans="1:5" ht="31.5" customHeight="1">
      <c r="A88" s="216"/>
      <c r="B88" s="217"/>
      <c r="C88" s="218"/>
      <c r="D88" s="216"/>
    </row>
    <row r="89" spans="1:5" ht="31.5" customHeight="1">
      <c r="A89" s="216"/>
      <c r="B89" s="217"/>
      <c r="C89" s="218"/>
      <c r="D89" s="216"/>
    </row>
    <row r="90" spans="1:5" ht="31.5" customHeight="1">
      <c r="A90" s="216"/>
      <c r="B90" s="217"/>
      <c r="C90" s="218"/>
      <c r="D90" s="216"/>
    </row>
    <row r="91" spans="1:5" ht="31.5" customHeight="1">
      <c r="A91" s="216"/>
      <c r="B91" s="217"/>
      <c r="C91" s="218"/>
      <c r="D91" s="216"/>
    </row>
    <row r="92" spans="1:5" ht="31.5" customHeight="1">
      <c r="A92" s="216"/>
      <c r="B92" s="217"/>
      <c r="C92" s="218"/>
      <c r="D92" s="216"/>
    </row>
    <row r="93" spans="1:5" ht="31.5" customHeight="1">
      <c r="A93" s="216"/>
      <c r="B93" s="217"/>
      <c r="C93" s="218"/>
      <c r="D93" s="216"/>
    </row>
    <row r="94" spans="1:5" ht="31.5" customHeight="1">
      <c r="A94" s="216"/>
      <c r="B94" s="217"/>
      <c r="C94" s="218"/>
      <c r="D94" s="216"/>
    </row>
    <row r="95" spans="1:5" ht="31.5" customHeight="1">
      <c r="A95" s="216"/>
      <c r="B95" s="217"/>
      <c r="C95" s="218"/>
      <c r="D95" s="216"/>
    </row>
    <row r="96" spans="1:5" ht="31.5" customHeight="1">
      <c r="A96" s="216"/>
      <c r="B96" s="217"/>
      <c r="C96" s="218"/>
      <c r="D96" s="216"/>
    </row>
    <row r="97" spans="1:4" ht="31.5" customHeight="1">
      <c r="A97" s="216"/>
      <c r="B97" s="217"/>
      <c r="C97" s="218"/>
      <c r="D97" s="216"/>
    </row>
    <row r="98" spans="1:4" ht="31.5" customHeight="1">
      <c r="A98" s="216"/>
      <c r="B98" s="217"/>
      <c r="C98" s="218"/>
      <c r="D98" s="216"/>
    </row>
    <row r="99" spans="1:4" ht="31.5" customHeight="1">
      <c r="A99" s="216"/>
      <c r="B99" s="217"/>
      <c r="C99" s="218"/>
      <c r="D99" s="216"/>
    </row>
    <row r="100" spans="1:4" ht="31.5" customHeight="1">
      <c r="A100" s="216"/>
      <c r="B100" s="217"/>
      <c r="C100" s="218"/>
      <c r="D100" s="216"/>
    </row>
    <row r="101" spans="1:4" ht="31.5" customHeight="1">
      <c r="A101" s="216"/>
      <c r="B101" s="217"/>
      <c r="C101" s="218"/>
      <c r="D101" s="216"/>
    </row>
    <row r="102" spans="1:4" ht="31.5" customHeight="1">
      <c r="A102" s="216"/>
      <c r="B102" s="217"/>
      <c r="C102" s="218"/>
      <c r="D102" s="216"/>
    </row>
    <row r="103" spans="1:4" ht="31.5" customHeight="1">
      <c r="A103" s="216"/>
      <c r="B103" s="217"/>
      <c r="C103" s="218"/>
      <c r="D103" s="216"/>
    </row>
    <row r="104" spans="1:4" ht="31.5" customHeight="1">
      <c r="A104" s="216"/>
      <c r="B104" s="217"/>
      <c r="C104" s="218"/>
      <c r="D104" s="216"/>
    </row>
    <row r="105" spans="1:4" ht="31.5" customHeight="1">
      <c r="A105" s="216"/>
      <c r="B105" s="217"/>
      <c r="C105" s="218"/>
      <c r="D105" s="216"/>
    </row>
    <row r="106" spans="1:4" ht="31.5" customHeight="1">
      <c r="A106" s="216"/>
      <c r="B106" s="217"/>
      <c r="C106" s="218"/>
      <c r="D106" s="216"/>
    </row>
    <row r="107" spans="1:4" ht="31.5" customHeight="1">
      <c r="A107" s="216"/>
      <c r="B107" s="217"/>
      <c r="C107" s="218"/>
      <c r="D107" s="216"/>
    </row>
    <row r="108" spans="1:4" ht="31.5" customHeight="1">
      <c r="A108" s="216"/>
      <c r="B108" s="217"/>
      <c r="C108" s="218"/>
      <c r="D108" s="216"/>
    </row>
    <row r="109" spans="1:4" ht="31.5" customHeight="1">
      <c r="A109" s="216"/>
      <c r="B109" s="217"/>
      <c r="C109" s="218"/>
      <c r="D109" s="216"/>
    </row>
    <row r="110" spans="1:4" ht="31.5" customHeight="1">
      <c r="A110" s="216"/>
      <c r="B110" s="217"/>
      <c r="C110" s="218"/>
      <c r="D110" s="216"/>
    </row>
    <row r="111" spans="1:4" ht="31.5" customHeight="1">
      <c r="A111" s="216"/>
      <c r="B111" s="217"/>
      <c r="C111" s="218"/>
      <c r="D111" s="216"/>
    </row>
    <row r="112" spans="1:4" ht="31.5" customHeight="1">
      <c r="A112" s="216"/>
      <c r="B112" s="217"/>
      <c r="C112" s="218"/>
      <c r="D112" s="216"/>
    </row>
    <row r="113" spans="1:4" ht="31.5" customHeight="1">
      <c r="A113" s="216"/>
      <c r="B113" s="217"/>
      <c r="C113" s="218"/>
      <c r="D113" s="216"/>
    </row>
    <row r="114" spans="1:4" ht="31.5" customHeight="1">
      <c r="A114" s="216"/>
      <c r="B114" s="217"/>
      <c r="C114" s="218"/>
      <c r="D114" s="216"/>
    </row>
    <row r="115" spans="1:4" ht="31.5" customHeight="1">
      <c r="A115" s="216"/>
      <c r="B115" s="217"/>
      <c r="C115" s="218"/>
      <c r="D115" s="216"/>
    </row>
    <row r="116" spans="1:4" ht="31.5" customHeight="1">
      <c r="A116" s="216"/>
      <c r="B116" s="217"/>
      <c r="C116" s="218"/>
      <c r="D116" s="216"/>
    </row>
    <row r="117" spans="1:4" ht="31.5" customHeight="1">
      <c r="A117" s="216"/>
      <c r="B117" s="217"/>
      <c r="C117" s="218"/>
      <c r="D117" s="216"/>
    </row>
    <row r="118" spans="1:4" ht="31.5" customHeight="1">
      <c r="A118" s="216"/>
      <c r="B118" s="217"/>
      <c r="C118" s="218"/>
      <c r="D118" s="216"/>
    </row>
    <row r="119" spans="1:4" ht="31.5" customHeight="1">
      <c r="A119" s="216"/>
      <c r="B119" s="217"/>
      <c r="C119" s="218"/>
      <c r="D119" s="216"/>
    </row>
    <row r="120" spans="1:4" ht="31.5" customHeight="1">
      <c r="A120" s="216"/>
      <c r="B120" s="217"/>
      <c r="C120" s="218"/>
      <c r="D120" s="216"/>
    </row>
    <row r="121" spans="1:4" ht="31.5" customHeight="1">
      <c r="A121" s="216"/>
      <c r="B121" s="217"/>
      <c r="C121" s="218"/>
      <c r="D121" s="216"/>
    </row>
    <row r="122" spans="1:4" ht="31.5" customHeight="1">
      <c r="A122" s="216"/>
      <c r="B122" s="217"/>
      <c r="C122" s="218"/>
      <c r="D122" s="216"/>
    </row>
    <row r="123" spans="1:4" ht="31.5" customHeight="1">
      <c r="A123" s="216"/>
      <c r="B123" s="217"/>
      <c r="C123" s="218"/>
      <c r="D123" s="216"/>
    </row>
    <row r="124" spans="1:4" ht="31.5" customHeight="1">
      <c r="A124" s="216"/>
      <c r="B124" s="217"/>
      <c r="C124" s="218"/>
      <c r="D124" s="216"/>
    </row>
    <row r="125" spans="1:4" ht="31.5" customHeight="1">
      <c r="A125" s="216"/>
      <c r="B125" s="217"/>
      <c r="C125" s="218"/>
      <c r="D125" s="216"/>
    </row>
    <row r="126" spans="1:4" ht="31.5" customHeight="1">
      <c r="A126" s="216"/>
      <c r="B126" s="217"/>
      <c r="C126" s="218"/>
      <c r="D126" s="216"/>
    </row>
    <row r="127" spans="1:4" ht="31.5" customHeight="1">
      <c r="A127" s="216"/>
      <c r="B127" s="217"/>
      <c r="C127" s="218"/>
      <c r="D127" s="216"/>
    </row>
    <row r="128" spans="1:4" ht="31.5" customHeight="1">
      <c r="A128" s="216"/>
      <c r="B128" s="217"/>
      <c r="C128" s="218"/>
      <c r="D128" s="216"/>
    </row>
    <row r="129" spans="1:4" ht="31.5" customHeight="1">
      <c r="A129" s="216"/>
      <c r="B129" s="217"/>
      <c r="C129" s="218"/>
      <c r="D129" s="216"/>
    </row>
    <row r="130" spans="1:4" ht="31.5" customHeight="1">
      <c r="A130" s="216"/>
      <c r="B130" s="217"/>
      <c r="C130" s="218"/>
      <c r="D130" s="216"/>
    </row>
    <row r="131" spans="1:4" ht="31.5" customHeight="1">
      <c r="A131" s="216"/>
      <c r="B131" s="217"/>
      <c r="C131" s="218"/>
      <c r="D131" s="216"/>
    </row>
    <row r="132" spans="1:4" ht="31.5" customHeight="1">
      <c r="A132" s="216"/>
      <c r="B132" s="217"/>
      <c r="C132" s="218"/>
      <c r="D132" s="216"/>
    </row>
    <row r="133" spans="1:4" ht="31.5" customHeight="1">
      <c r="A133" s="216"/>
      <c r="B133" s="217"/>
      <c r="C133" s="218"/>
      <c r="D133" s="216"/>
    </row>
    <row r="134" spans="1:4" ht="31.5" customHeight="1">
      <c r="A134" s="216"/>
      <c r="B134" s="217"/>
      <c r="C134" s="218"/>
      <c r="D134" s="216"/>
    </row>
    <row r="135" spans="1:4" ht="31.5" customHeight="1">
      <c r="A135" s="216"/>
      <c r="B135" s="217"/>
      <c r="C135" s="218"/>
      <c r="D135" s="216"/>
    </row>
    <row r="136" spans="1:4" ht="31.5" customHeight="1">
      <c r="A136" s="216"/>
      <c r="B136" s="217"/>
      <c r="C136" s="218"/>
      <c r="D136" s="216"/>
    </row>
    <row r="137" spans="1:4" ht="31.5" customHeight="1">
      <c r="A137" s="216"/>
      <c r="B137" s="217"/>
      <c r="C137" s="218"/>
      <c r="D137" s="216"/>
    </row>
    <row r="138" spans="1:4" ht="31.5" customHeight="1">
      <c r="A138" s="216"/>
      <c r="B138" s="217"/>
      <c r="C138" s="218"/>
      <c r="D138" s="216"/>
    </row>
    <row r="139" spans="1:4" ht="31.5" customHeight="1">
      <c r="A139" s="216"/>
      <c r="B139" s="217"/>
      <c r="C139" s="218"/>
      <c r="D139" s="216"/>
    </row>
    <row r="140" spans="1:4" ht="31.5" customHeight="1">
      <c r="A140" s="216"/>
      <c r="B140" s="217"/>
      <c r="C140" s="218"/>
      <c r="D140" s="216"/>
    </row>
    <row r="141" spans="1:4" ht="31.5" customHeight="1">
      <c r="A141" s="216"/>
      <c r="B141" s="217"/>
      <c r="C141" s="218"/>
      <c r="D141" s="216"/>
    </row>
    <row r="142" spans="1:4" ht="31.5" customHeight="1">
      <c r="A142" s="216"/>
      <c r="B142" s="217"/>
      <c r="C142" s="218"/>
      <c r="D142" s="216"/>
    </row>
    <row r="143" spans="1:4" ht="31.5" customHeight="1">
      <c r="A143" s="216"/>
      <c r="B143" s="217"/>
      <c r="C143" s="218"/>
      <c r="D143" s="216"/>
    </row>
    <row r="144" spans="1:4" ht="31.5" customHeight="1">
      <c r="A144" s="216"/>
      <c r="B144" s="217"/>
      <c r="C144" s="218"/>
      <c r="D144" s="216"/>
    </row>
    <row r="145" spans="1:4" ht="31.5" customHeight="1">
      <c r="A145" s="216"/>
      <c r="B145" s="217"/>
      <c r="C145" s="218"/>
      <c r="D145" s="216"/>
    </row>
    <row r="146" spans="1:4" ht="31.5" customHeight="1">
      <c r="A146" s="216"/>
      <c r="B146" s="217"/>
      <c r="C146" s="218"/>
      <c r="D146" s="216"/>
    </row>
    <row r="147" spans="1:4" ht="31.5" customHeight="1">
      <c r="A147" s="216"/>
      <c r="B147" s="217"/>
      <c r="C147" s="218"/>
      <c r="D147" s="216"/>
    </row>
    <row r="148" spans="1:4" ht="31.5" customHeight="1">
      <c r="A148" s="216"/>
      <c r="B148" s="217"/>
      <c r="C148" s="218"/>
      <c r="D148" s="216"/>
    </row>
    <row r="149" spans="1:4" ht="31.5" customHeight="1">
      <c r="A149" s="216"/>
      <c r="B149" s="217"/>
      <c r="C149" s="218"/>
      <c r="D149" s="216"/>
    </row>
    <row r="150" spans="1:4" ht="31.5" customHeight="1">
      <c r="A150" s="216"/>
      <c r="B150" s="217"/>
      <c r="C150" s="218"/>
      <c r="D150" s="216"/>
    </row>
    <row r="151" spans="1:4" ht="31.5" customHeight="1">
      <c r="A151" s="216"/>
      <c r="B151" s="217"/>
      <c r="C151" s="218"/>
      <c r="D151" s="216"/>
    </row>
    <row r="152" spans="1:4" ht="31.5" customHeight="1">
      <c r="A152" s="216"/>
      <c r="B152" s="217"/>
      <c r="C152" s="218"/>
      <c r="D152" s="216"/>
    </row>
    <row r="153" spans="1:4" ht="31.5" customHeight="1">
      <c r="A153" s="216"/>
      <c r="B153" s="217"/>
      <c r="C153" s="218"/>
      <c r="D153" s="216"/>
    </row>
    <row r="154" spans="1:4" ht="31.5" customHeight="1">
      <c r="A154" s="216"/>
      <c r="B154" s="217"/>
      <c r="C154" s="218"/>
      <c r="D154" s="216"/>
    </row>
    <row r="155" spans="1:4" ht="31.5" customHeight="1">
      <c r="A155" s="216"/>
      <c r="B155" s="217"/>
      <c r="C155" s="218"/>
      <c r="D155" s="216"/>
    </row>
    <row r="156" spans="1:4" ht="31.5" customHeight="1">
      <c r="A156" s="216"/>
      <c r="B156" s="217"/>
      <c r="C156" s="218"/>
      <c r="D156" s="216"/>
    </row>
    <row r="157" spans="1:4" ht="31.5" customHeight="1">
      <c r="A157" s="216"/>
      <c r="B157" s="217"/>
      <c r="C157" s="218"/>
      <c r="D157" s="216"/>
    </row>
    <row r="158" spans="1:4" ht="31.5" customHeight="1">
      <c r="A158" s="216"/>
      <c r="B158" s="217"/>
      <c r="C158" s="218"/>
      <c r="D158" s="216"/>
    </row>
    <row r="159" spans="1:4" ht="31.5" customHeight="1">
      <c r="A159" s="216"/>
      <c r="B159" s="217"/>
      <c r="C159" s="218"/>
      <c r="D159" s="216"/>
    </row>
    <row r="160" spans="1:4" ht="31.5" customHeight="1">
      <c r="A160" s="216"/>
      <c r="B160" s="217"/>
      <c r="C160" s="218"/>
      <c r="D160" s="216"/>
    </row>
    <row r="161" spans="1:4" ht="31.5" customHeight="1">
      <c r="A161" s="216"/>
      <c r="B161" s="217"/>
      <c r="C161" s="218"/>
      <c r="D161" s="216"/>
    </row>
    <row r="162" spans="1:4" ht="31.5" customHeight="1">
      <c r="A162" s="216"/>
      <c r="B162" s="217"/>
      <c r="C162" s="218"/>
      <c r="D162" s="216"/>
    </row>
    <row r="163" spans="1:4" ht="31.5" customHeight="1">
      <c r="A163" s="216"/>
      <c r="B163" s="217"/>
      <c r="C163" s="218"/>
      <c r="D163" s="216"/>
    </row>
    <row r="164" spans="1:4" ht="31.5" customHeight="1">
      <c r="A164" s="216"/>
      <c r="B164" s="217"/>
      <c r="C164" s="218"/>
      <c r="D164" s="216"/>
    </row>
    <row r="165" spans="1:4" ht="31.5" customHeight="1">
      <c r="A165" s="216"/>
      <c r="B165" s="217"/>
      <c r="C165" s="218"/>
      <c r="D165" s="216"/>
    </row>
    <row r="166" spans="1:4" ht="31.5" customHeight="1">
      <c r="A166" s="216"/>
      <c r="B166" s="217"/>
      <c r="C166" s="218"/>
      <c r="D166" s="216"/>
    </row>
    <row r="167" spans="1:4" ht="31.5" customHeight="1">
      <c r="A167" s="216"/>
      <c r="B167" s="217"/>
      <c r="C167" s="218"/>
      <c r="D167" s="216"/>
    </row>
    <row r="168" spans="1:4" ht="31.5" customHeight="1">
      <c r="A168" s="216"/>
      <c r="B168" s="217"/>
      <c r="C168" s="218"/>
      <c r="D168" s="216"/>
    </row>
    <row r="169" spans="1:4" ht="31.5" customHeight="1">
      <c r="A169" s="216"/>
      <c r="B169" s="217"/>
      <c r="C169" s="218"/>
      <c r="D169" s="216"/>
    </row>
    <row r="170" spans="1:4" ht="31.5" customHeight="1">
      <c r="A170" s="216"/>
      <c r="B170" s="217"/>
      <c r="C170" s="218"/>
      <c r="D170" s="216"/>
    </row>
    <row r="171" spans="1:4" ht="31.5" customHeight="1">
      <c r="A171" s="216"/>
      <c r="B171" s="217"/>
      <c r="C171" s="218"/>
      <c r="D171" s="216"/>
    </row>
    <row r="172" spans="1:4" ht="31.5" customHeight="1">
      <c r="A172" s="216"/>
      <c r="B172" s="217"/>
      <c r="C172" s="218"/>
      <c r="D172" s="216"/>
    </row>
    <row r="173" spans="1:4" ht="31.5" customHeight="1">
      <c r="A173" s="216"/>
      <c r="B173" s="217"/>
      <c r="C173" s="218"/>
      <c r="D173" s="216"/>
    </row>
    <row r="174" spans="1:4" ht="31.5" customHeight="1">
      <c r="A174" s="216"/>
      <c r="B174" s="217"/>
      <c r="C174" s="218"/>
      <c r="D174" s="216"/>
    </row>
    <row r="175" spans="1:4" ht="31.5" customHeight="1">
      <c r="A175" s="216"/>
      <c r="B175" s="217"/>
      <c r="C175" s="218"/>
      <c r="D175" s="216"/>
    </row>
    <row r="176" spans="1:4" ht="31.5" customHeight="1">
      <c r="A176" s="216"/>
      <c r="B176" s="217"/>
      <c r="C176" s="218"/>
      <c r="D176" s="216"/>
    </row>
    <row r="177" spans="1:4" ht="31.5" customHeight="1">
      <c r="A177" s="216"/>
      <c r="B177" s="217"/>
      <c r="C177" s="218"/>
      <c r="D177" s="216"/>
    </row>
    <row r="178" spans="1:4" ht="31.5" customHeight="1">
      <c r="A178" s="216"/>
      <c r="B178" s="217"/>
      <c r="C178" s="218"/>
      <c r="D178" s="216"/>
    </row>
    <row r="179" spans="1:4" ht="31.5" customHeight="1">
      <c r="A179" s="216"/>
      <c r="B179" s="217"/>
      <c r="C179" s="218"/>
      <c r="D179" s="216"/>
    </row>
    <row r="180" spans="1:4" ht="31.5" customHeight="1">
      <c r="A180" s="216"/>
      <c r="B180" s="217"/>
      <c r="C180" s="218"/>
      <c r="D180" s="216"/>
    </row>
    <row r="181" spans="1:4" ht="31.5" customHeight="1">
      <c r="A181" s="216"/>
      <c r="B181" s="217"/>
      <c r="C181" s="218"/>
      <c r="D181" s="216"/>
    </row>
    <row r="182" spans="1:4" ht="31.5" customHeight="1">
      <c r="A182" s="216"/>
      <c r="B182" s="217"/>
      <c r="C182" s="218"/>
      <c r="D182" s="216"/>
    </row>
    <row r="183" spans="1:4" ht="31.5" customHeight="1">
      <c r="A183" s="216"/>
      <c r="B183" s="217"/>
      <c r="C183" s="218"/>
      <c r="D183" s="216"/>
    </row>
    <row r="184" spans="1:4" ht="31.5" customHeight="1">
      <c r="A184" s="216"/>
      <c r="B184" s="217"/>
      <c r="C184" s="218"/>
      <c r="D184" s="216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THÁNG 72024</vt:lpstr>
      <vt:lpstr>THÁNG 62024</vt:lpstr>
      <vt:lpstr>THÁNG 52024</vt:lpstr>
      <vt:lpstr>THÁNG 42024</vt:lpstr>
      <vt:lpstr>THÁNG 32024</vt:lpstr>
      <vt:lpstr>THÁNG 22024</vt:lpstr>
      <vt:lpstr>THÁNG 12024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2024-07-22T03:48:31Z</dcterms:modified>
</cp:coreProperties>
</file>